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esktop\Excel Avancé À corriger\"/>
    </mc:Choice>
  </mc:AlternateContent>
  <xr:revisionPtr revIDLastSave="0" documentId="13_ncr:1_{9D39AF4A-3A3A-4FF8-B9C3-951326372400}" xr6:coauthVersionLast="45" xr6:coauthVersionMax="45" xr10:uidLastSave="{00000000-0000-0000-0000-000000000000}"/>
  <bookViews>
    <workbookView xWindow="-120" yWindow="-120" windowWidth="20730" windowHeight="11160" tabRatio="779" xr2:uid="{00000000-000D-0000-FFFF-FFFF00000000}"/>
  </bookViews>
  <sheets>
    <sheet name="Employés" sheetId="40" r:id="rId1"/>
    <sheet name="TRANSPOSER" sheetId="30" r:id="rId2"/>
    <sheet name="Révision 1" sheetId="43" r:id="rId3"/>
    <sheet name="Taux" sheetId="32" r:id="rId4"/>
    <sheet name="Ref.Absolues+Relatives" sheetId="44" r:id="rId5"/>
    <sheet name="DatesASaisir" sheetId="20" r:id="rId6"/>
    <sheet name="Inscription" sheetId="41" r:id="rId7"/>
    <sheet name="MEFC" sheetId="42" r:id="rId8"/>
    <sheet name="Statistiques" sheetId="23" r:id="rId9"/>
    <sheet name="SOMME.SI" sheetId="28" r:id="rId10"/>
    <sheet name="Moyenne.si" sheetId="24" r:id="rId11"/>
    <sheet name="Math&amp;Trigo" sheetId="15" r:id="rId12"/>
    <sheet name="Texte" sheetId="19" r:id="rId13"/>
    <sheet name="Convertir" sheetId="21" r:id="rId14"/>
    <sheet name="Jours fériés" sheetId="34" r:id="rId15"/>
    <sheet name="FINANCE" sheetId="18" r:id="rId16"/>
  </sheets>
  <definedNames>
    <definedName name="_xlnm._FilterDatabase" localSheetId="0" hidden="1">Employés!$A$1:$K$118</definedName>
    <definedName name="_xlnm._FilterDatabase" localSheetId="6" hidden="1">Inscription!$A$1:$G$36</definedName>
    <definedName name="_xlnm._FilterDatabase" localSheetId="9" hidden="1">SOMME.SI!$A$1:$G$93</definedName>
    <definedName name="cursource" hidden="1">#N/A</definedName>
    <definedName name="int_ext_sel" hidden="1">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42" l="1"/>
  <c r="C22" i="42"/>
  <c r="A8" i="44"/>
  <c r="A7" i="44"/>
  <c r="A6" i="44"/>
  <c r="A5" i="44"/>
  <c r="A4" i="44"/>
  <c r="A3" i="44"/>
  <c r="L31" i="23" l="1"/>
  <c r="L32" i="23"/>
  <c r="L33" i="23"/>
  <c r="L34" i="23"/>
  <c r="B11" i="34" l="1"/>
  <c r="C24" i="20"/>
  <c r="C23" i="20"/>
  <c r="C27" i="20" s="1"/>
  <c r="C21" i="24"/>
  <c r="D21" i="24"/>
  <c r="E21" i="24"/>
  <c r="F21" i="24"/>
  <c r="B21" i="24"/>
  <c r="C20" i="24"/>
  <c r="D20" i="24"/>
  <c r="E20" i="24"/>
  <c r="F20" i="24"/>
  <c r="B20" i="24"/>
  <c r="C109" i="28"/>
  <c r="D109" i="28"/>
  <c r="E109" i="28"/>
  <c r="F109" i="28"/>
  <c r="G109" i="28"/>
  <c r="B109" i="28"/>
  <c r="L39" i="23"/>
  <c r="L38" i="23"/>
  <c r="I39" i="23"/>
  <c r="I38" i="23"/>
  <c r="L30" i="23"/>
  <c r="I31" i="23"/>
  <c r="I32" i="23"/>
  <c r="I33" i="23"/>
  <c r="I34" i="23"/>
  <c r="I30" i="23"/>
  <c r="C28" i="20" l="1"/>
  <c r="C29" i="20" s="1"/>
  <c r="G27" i="41"/>
  <c r="G93" i="28" l="1"/>
  <c r="F93" i="28"/>
  <c r="E93" i="28"/>
  <c r="D93" i="28"/>
  <c r="C93" i="28"/>
  <c r="B93" i="28"/>
  <c r="G83" i="28"/>
  <c r="F83" i="28"/>
  <c r="E83" i="28"/>
  <c r="D83" i="28"/>
  <c r="C83" i="28"/>
  <c r="B83" i="28"/>
  <c r="G78" i="28"/>
  <c r="F78" i="28"/>
  <c r="E78" i="28"/>
  <c r="D78" i="28"/>
  <c r="C78" i="28"/>
  <c r="B78" i="28"/>
  <c r="G71" i="28"/>
  <c r="F71" i="28"/>
  <c r="E71" i="28"/>
  <c r="D71" i="28"/>
  <c r="C71" i="28"/>
  <c r="B71" i="28"/>
  <c r="G62" i="28"/>
  <c r="F62" i="28"/>
  <c r="E62" i="28"/>
  <c r="D62" i="28"/>
  <c r="C62" i="28"/>
  <c r="B62" i="28"/>
  <c r="G56" i="28"/>
  <c r="F56" i="28"/>
  <c r="E56" i="28"/>
  <c r="D56" i="28"/>
  <c r="C56" i="28"/>
  <c r="B56" i="28"/>
  <c r="G47" i="28"/>
  <c r="F47" i="28"/>
  <c r="E47" i="28"/>
  <c r="D47" i="28"/>
  <c r="C47" i="28"/>
  <c r="B47" i="28"/>
  <c r="G37" i="28"/>
  <c r="F37" i="28"/>
  <c r="E37" i="28"/>
  <c r="D37" i="28"/>
  <c r="C37" i="28"/>
  <c r="B37" i="28"/>
  <c r="G28" i="28"/>
  <c r="F28" i="28"/>
  <c r="E28" i="28"/>
  <c r="D28" i="28"/>
  <c r="C28" i="28"/>
  <c r="B28" i="28"/>
  <c r="G20" i="28"/>
  <c r="F20" i="28"/>
  <c r="E20" i="28"/>
  <c r="D20" i="28"/>
  <c r="C20" i="28"/>
  <c r="B20" i="28"/>
  <c r="G13" i="28"/>
  <c r="F13" i="28"/>
  <c r="E13" i="28"/>
  <c r="D13" i="28"/>
  <c r="C13" i="28"/>
  <c r="B13" i="28"/>
  <c r="G7" i="28"/>
  <c r="G97" i="28" s="1"/>
  <c r="F7" i="28"/>
  <c r="F97" i="28" s="1"/>
  <c r="E7" i="28"/>
  <c r="C7" i="28"/>
  <c r="B7" i="28"/>
  <c r="D6" i="28"/>
  <c r="D7" i="28" s="1"/>
  <c r="D97" i="28" s="1"/>
  <c r="C97" i="28" l="1"/>
  <c r="E97" i="28"/>
  <c r="B97" i="28"/>
  <c r="C27" i="15"/>
  <c r="D27" i="15"/>
  <c r="E27" i="15"/>
  <c r="F27" i="15"/>
  <c r="B27" i="15"/>
  <c r="E50" i="18" l="1"/>
  <c r="D50" i="18"/>
  <c r="C50" i="18"/>
  <c r="E49" i="18"/>
  <c r="D49" i="18"/>
  <c r="C49" i="18"/>
  <c r="E48" i="18"/>
  <c r="D48" i="18"/>
  <c r="C48" i="18"/>
  <c r="E47" i="18"/>
  <c r="D47" i="18"/>
  <c r="C47" i="18"/>
  <c r="E46" i="18"/>
  <c r="D46" i="18"/>
  <c r="C46" i="18"/>
  <c r="E45" i="18"/>
  <c r="D45" i="18"/>
  <c r="C45" i="18"/>
  <c r="E44" i="18"/>
  <c r="D44" i="18"/>
  <c r="C44" i="18"/>
  <c r="E43" i="18"/>
  <c r="D43" i="18"/>
  <c r="C43" i="18"/>
  <c r="E42" i="18"/>
  <c r="D42" i="18"/>
  <c r="C42" i="18"/>
  <c r="E41" i="18"/>
  <c r="D41" i="18"/>
  <c r="C41" i="18"/>
  <c r="E40" i="18"/>
  <c r="D40" i="18"/>
  <c r="C40" i="18"/>
  <c r="E39" i="18"/>
  <c r="D39" i="18"/>
  <c r="C39" i="18"/>
  <c r="E38" i="18"/>
  <c r="D38" i="18"/>
  <c r="C38" i="18"/>
  <c r="E37" i="18"/>
  <c r="D37" i="18"/>
  <c r="C37" i="18"/>
  <c r="E36" i="18"/>
  <c r="D36" i="18"/>
  <c r="C36" i="18"/>
  <c r="E35" i="18"/>
  <c r="D35" i="18"/>
  <c r="C35" i="18"/>
  <c r="E34" i="18"/>
  <c r="D34" i="18"/>
  <c r="C34" i="18"/>
  <c r="E33" i="18"/>
  <c r="D33" i="18"/>
  <c r="C33" i="18"/>
  <c r="E32" i="18"/>
  <c r="D32" i="18"/>
  <c r="C32" i="18"/>
  <c r="E31" i="18"/>
  <c r="D31" i="18"/>
  <c r="C31" i="18"/>
  <c r="E30" i="18"/>
  <c r="D30" i="18"/>
  <c r="C30" i="18"/>
  <c r="E29" i="18"/>
  <c r="D29" i="18"/>
  <c r="C29" i="18"/>
  <c r="E28" i="18"/>
  <c r="D28" i="18"/>
  <c r="C28" i="18"/>
  <c r="E27" i="18"/>
  <c r="D27" i="18"/>
  <c r="C27" i="18"/>
  <c r="E26" i="18"/>
  <c r="D26" i="18"/>
  <c r="C26" i="18"/>
  <c r="E25" i="18"/>
  <c r="D25" i="18"/>
  <c r="C25" i="18"/>
  <c r="E24" i="18"/>
  <c r="D24" i="18"/>
  <c r="C24" i="18"/>
  <c r="E23" i="18"/>
  <c r="D23" i="18"/>
  <c r="C23" i="18"/>
  <c r="E22" i="18"/>
  <c r="D22" i="18"/>
  <c r="C22" i="18"/>
  <c r="E21" i="18"/>
  <c r="D21" i="18"/>
  <c r="C21" i="18"/>
  <c r="E20" i="18"/>
  <c r="D20" i="18"/>
  <c r="C20" i="18"/>
  <c r="E19" i="18"/>
  <c r="D19" i="18"/>
  <c r="C19" i="18"/>
  <c r="E18" i="18"/>
  <c r="D18" i="18"/>
  <c r="C18" i="18"/>
  <c r="E17" i="18"/>
  <c r="D17" i="18"/>
  <c r="C17" i="18"/>
  <c r="E16" i="18"/>
  <c r="D16" i="18"/>
  <c r="C16" i="18"/>
  <c r="E15" i="18"/>
  <c r="D15" i="18"/>
  <c r="C15" i="18"/>
  <c r="F14" i="18"/>
  <c r="F10" i="18"/>
  <c r="F7" i="18"/>
  <c r="F4" i="18"/>
  <c r="F15" i="18" l="1"/>
  <c r="F16" i="18" s="1"/>
  <c r="F17" i="18" s="1"/>
  <c r="F18" i="18" s="1"/>
  <c r="F19" i="18" s="1"/>
  <c r="F20" i="18" s="1"/>
  <c r="F21" i="18" s="1"/>
  <c r="F22" i="18" s="1"/>
  <c r="F23" i="18" s="1"/>
  <c r="F24" i="18" s="1"/>
  <c r="F25" i="18" s="1"/>
  <c r="F26" i="18" s="1"/>
  <c r="F27" i="18" s="1"/>
  <c r="F28" i="18" s="1"/>
  <c r="F29" i="18" s="1"/>
  <c r="F30" i="18" s="1"/>
  <c r="F31" i="18" s="1"/>
  <c r="F32" i="18" s="1"/>
  <c r="F33" i="18" s="1"/>
  <c r="F34" i="18" s="1"/>
  <c r="F35" i="18" s="1"/>
  <c r="F36" i="18" s="1"/>
  <c r="F37" i="18" s="1"/>
  <c r="F38" i="18" s="1"/>
  <c r="F39" i="18" s="1"/>
  <c r="F40" i="18" s="1"/>
  <c r="F41" i="18" s="1"/>
  <c r="F42" i="18" s="1"/>
  <c r="F43" i="18" s="1"/>
  <c r="F44" i="18" s="1"/>
  <c r="F45" i="18" s="1"/>
  <c r="F46" i="18" s="1"/>
  <c r="F47" i="18" s="1"/>
  <c r="F48" i="18" s="1"/>
  <c r="F49" i="18" s="1"/>
  <c r="F50" i="1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B24ABF98-F86B-4E64-AD73-E919C2A45CA6}">
      <text>
        <r>
          <rPr>
            <b/>
            <sz val="9"/>
            <color indexed="81"/>
            <rFont val="Tahoma"/>
            <charset val="1"/>
          </rPr>
          <t>Murielle Richard:</t>
        </r>
        <r>
          <rPr>
            <sz val="9"/>
            <color indexed="81"/>
            <rFont val="Tahoma"/>
            <charset val="1"/>
          </rPr>
          <t xml:space="preserve">
Entrez la formule Année ou Mois pour extraire une partie de la date seulement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C3" authorId="0" shapeId="0" xr:uid="{370820A4-F21A-4F0D-884F-297E046D6B11}">
      <text>
        <r>
          <rPr>
            <b/>
            <sz val="9"/>
            <color indexed="81"/>
            <rFont val="Tahoma"/>
            <charset val="1"/>
          </rPr>
          <t>Murielle Richard:</t>
        </r>
        <r>
          <rPr>
            <sz val="9"/>
            <color indexed="81"/>
            <rFont val="Tahoma"/>
            <charset val="1"/>
          </rPr>
          <t xml:space="preserve">
Réponse ligne 12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A9" authorId="0" shapeId="0" xr:uid="{B42FD16E-B790-473C-81C9-1F4160EC3FA5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Insérer la date du jour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C2" authorId="0" shapeId="0" xr:uid="{A65B757B-A8B8-4522-A070-DC6770E0AA61}">
      <text>
        <r>
          <rPr>
            <b/>
            <sz val="9"/>
            <color indexed="81"/>
            <rFont val="Tahoma"/>
            <charset val="1"/>
          </rPr>
          <t>Murielle Richard:</t>
        </r>
        <r>
          <rPr>
            <sz val="9"/>
            <color indexed="81"/>
            <rFont val="Tahoma"/>
            <charset val="1"/>
          </rPr>
          <t xml:space="preserve">
Voir réponse ci-dessous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C3" authorId="0" shapeId="0" xr:uid="{5094D2EC-0A12-4900-AD02-04A1433592D2}">
      <text>
        <r>
          <rPr>
            <b/>
            <sz val="9"/>
            <color indexed="81"/>
            <rFont val="Tahoma"/>
            <charset val="1"/>
          </rPr>
          <t>Murielle Richard:</t>
        </r>
        <r>
          <rPr>
            <sz val="9"/>
            <color indexed="81"/>
            <rFont val="Tahoma"/>
            <charset val="1"/>
          </rPr>
          <t xml:space="preserve">
Réponse ligne 21 à 24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J1" authorId="0" shapeId="0" xr:uid="{00000000-0006-0000-1100-0000010000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3 premières lettres du nom de famille</t>
        </r>
      </text>
    </comment>
    <comment ref="K1" authorId="0" shapeId="0" xr:uid="{00000000-0006-0000-1100-0000020000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3 derniers chiffres du numéro de l'employé</t>
        </r>
      </text>
    </comment>
  </commentList>
</comments>
</file>

<file path=xl/sharedStrings.xml><?xml version="1.0" encoding="utf-8"?>
<sst xmlns="http://schemas.openxmlformats.org/spreadsheetml/2006/main" count="1242" uniqueCount="561">
  <si>
    <t>TOTAL</t>
  </si>
  <si>
    <t>Décembre</t>
  </si>
  <si>
    <t>Novembre</t>
  </si>
  <si>
    <t>Octobre</t>
  </si>
  <si>
    <t>Septembre</t>
  </si>
  <si>
    <t>Août</t>
  </si>
  <si>
    <t>Juillet</t>
  </si>
  <si>
    <t>Juin</t>
  </si>
  <si>
    <t>Mai</t>
  </si>
  <si>
    <t>Avril</t>
  </si>
  <si>
    <t>Mars</t>
  </si>
  <si>
    <t>Février</t>
  </si>
  <si>
    <t>Janvier</t>
  </si>
  <si>
    <t>Prix</t>
  </si>
  <si>
    <t>Date de
Facturation</t>
  </si>
  <si>
    <t>ÉCHÉANCE 1</t>
  </si>
  <si>
    <t>Siège social</t>
  </si>
  <si>
    <t>Poste</t>
  </si>
  <si>
    <t>Montant vente</t>
  </si>
  <si>
    <t>Toronto</t>
  </si>
  <si>
    <t>Directeur des achats</t>
  </si>
  <si>
    <t>Montréal</t>
  </si>
  <si>
    <t>Président</t>
  </si>
  <si>
    <t>New York</t>
  </si>
  <si>
    <t>Québec</t>
  </si>
  <si>
    <t>Ottawa</t>
  </si>
  <si>
    <t>Sherbrooke</t>
  </si>
  <si>
    <t>Vice-Président</t>
  </si>
  <si>
    <t>Directeur administratif</t>
  </si>
  <si>
    <t>L'assistant fonction</t>
  </si>
  <si>
    <t>Voici l'ancienneté de 10 personnes</t>
  </si>
  <si>
    <t>Catégorie = Math&amp;Trigo
Fonction = ENT</t>
  </si>
  <si>
    <t>Michel Lapierre</t>
  </si>
  <si>
    <t>Jean Tremblay</t>
  </si>
  <si>
    <t>Claire Lavoie</t>
  </si>
  <si>
    <t>Sylvie Gingras</t>
  </si>
  <si>
    <t>Lucie Ménard</t>
  </si>
  <si>
    <t>Gaston Lerout</t>
  </si>
  <si>
    <t>Lyne Gravel</t>
  </si>
  <si>
    <t>Robert Jasmin</t>
  </si>
  <si>
    <t>Lise Lavoie</t>
  </si>
  <si>
    <t>Pierre Béland</t>
  </si>
  <si>
    <t>Dans la colonne E, calculez le nombre d'années entières travaillées</t>
  </si>
  <si>
    <t>Comment arrondir - Fonction ou Format ?</t>
  </si>
  <si>
    <t>Catégorie = Math&amp;Trigo
Fonction = Arrondi</t>
  </si>
  <si>
    <t>Catégorie = Math&amp;Trigo
Fonction = Arrondi.inf</t>
  </si>
  <si>
    <t>Catégorie = Math&amp;Trigo
Fonction = Arrondi.sup</t>
  </si>
  <si>
    <r>
      <t>Affichage</t>
    </r>
    <r>
      <rPr>
        <b/>
        <sz val="10"/>
        <rFont val="Arial"/>
        <family val="2"/>
      </rPr>
      <t xml:space="preserve"> sans décimales</t>
    </r>
  </si>
  <si>
    <t>Prix
ARRONDI</t>
  </si>
  <si>
    <t>Prix
ARRONDI.INF</t>
  </si>
  <si>
    <t>Prix
ARRONDI.SUP</t>
  </si>
  <si>
    <t>Produit 1</t>
  </si>
  <si>
    <t>Produit 2</t>
  </si>
  <si>
    <t>Produit 3</t>
  </si>
  <si>
    <t>Produit 4</t>
  </si>
  <si>
    <t>Produit 5</t>
  </si>
  <si>
    <t>Produit 6</t>
  </si>
  <si>
    <t>Produit 7</t>
  </si>
  <si>
    <t>Produit 8</t>
  </si>
  <si>
    <t>Produit 9</t>
  </si>
  <si>
    <t>Produit 10</t>
  </si>
  <si>
    <t>Emprunt pour une belle bagnole</t>
  </si>
  <si>
    <t>Capital</t>
  </si>
  <si>
    <t>Intérêt</t>
  </si>
  <si>
    <t>Ans (Durée)</t>
  </si>
  <si>
    <t>VPM = montant fixe à débourser pour un montant, taux et nombre d'année</t>
  </si>
  <si>
    <t>VPM
Mensualité</t>
  </si>
  <si>
    <t>INTPER
Intérêt</t>
  </si>
  <si>
    <t>PRINCPER
Capital</t>
  </si>
  <si>
    <t>Paiement mensuel</t>
  </si>
  <si>
    <t>No Employé</t>
  </si>
  <si>
    <t>Langue</t>
  </si>
  <si>
    <t>Prénom</t>
  </si>
  <si>
    <t>Majuscules Nom</t>
  </si>
  <si>
    <t>Code gauche</t>
  </si>
  <si>
    <t>Code droite</t>
  </si>
  <si>
    <t>F</t>
  </si>
  <si>
    <t>Joseph</t>
  </si>
  <si>
    <t>A</t>
  </si>
  <si>
    <t>Simone</t>
  </si>
  <si>
    <t>Chantal</t>
  </si>
  <si>
    <t>Michelle</t>
  </si>
  <si>
    <t>Denis</t>
  </si>
  <si>
    <t>Normand</t>
  </si>
  <si>
    <t>Nicole</t>
  </si>
  <si>
    <t>Sylvie</t>
  </si>
  <si>
    <t>Michael</t>
  </si>
  <si>
    <t>Roberta</t>
  </si>
  <si>
    <t>Renée</t>
  </si>
  <si>
    <r>
      <t xml:space="preserve">NPM = </t>
    </r>
    <r>
      <rPr>
        <sz val="10"/>
        <rFont val="Arial"/>
        <family val="2"/>
      </rPr>
      <t>nombre de paiements à effectuer selon le capital, le taux et le montant disponible</t>
    </r>
  </si>
  <si>
    <t>Compte de dépenses</t>
  </si>
  <si>
    <t>NB.SI (Statistique)</t>
  </si>
  <si>
    <r>
      <rPr>
        <b/>
        <sz val="10"/>
        <color indexed="62"/>
        <rFont val="Arial"/>
        <family val="2"/>
      </rPr>
      <t>VA</t>
    </r>
    <r>
      <rPr>
        <b/>
        <sz val="10"/>
        <rFont val="Arial"/>
        <family val="2"/>
      </rPr>
      <t xml:space="preserve"> = Montant d'un prêt avec un taux constant</t>
    </r>
  </si>
  <si>
    <r>
      <rPr>
        <b/>
        <sz val="10"/>
        <color indexed="62"/>
        <rFont val="Arial"/>
        <family val="2"/>
      </rPr>
      <t xml:space="preserve">VC </t>
    </r>
    <r>
      <rPr>
        <b/>
        <sz val="10"/>
        <rFont val="Arial"/>
        <family val="2"/>
      </rPr>
      <t>= Montant accumulé selon le nombre d'année,le taux et le montant investi annuellement</t>
    </r>
  </si>
  <si>
    <t>Nom</t>
  </si>
  <si>
    <t>SUPPRESPACE
Colonne C</t>
  </si>
  <si>
    <t>SUPPRESPACE
Colonne D</t>
  </si>
  <si>
    <t xml:space="preserve">     Dodd</t>
  </si>
  <si>
    <t xml:space="preserve">Robert </t>
  </si>
  <si>
    <t>Antoine</t>
  </si>
  <si>
    <t xml:space="preserve">Caron                    </t>
  </si>
  <si>
    <t xml:space="preserve">Archambault              </t>
  </si>
  <si>
    <t xml:space="preserve">paul-émile                            </t>
  </si>
  <si>
    <t xml:space="preserve">     Houde                    </t>
  </si>
  <si>
    <t xml:space="preserve">Tremblay                 </t>
  </si>
  <si>
    <t>marie-claude</t>
  </si>
  <si>
    <t xml:space="preserve">Michaud                  </t>
  </si>
  <si>
    <t xml:space="preserve">Maurice                       </t>
  </si>
  <si>
    <t>Doyon</t>
  </si>
  <si>
    <t xml:space="preserve">             Chan </t>
  </si>
  <si>
    <t>Scoccio</t>
  </si>
  <si>
    <t>Day</t>
  </si>
  <si>
    <t>jean-michel</t>
  </si>
  <si>
    <t>Aujourd'hui</t>
  </si>
  <si>
    <t>Maintenant</t>
  </si>
  <si>
    <t>Date anniversaire</t>
  </si>
  <si>
    <t>Âge en jours</t>
  </si>
  <si>
    <t>Âge en ans</t>
  </si>
  <si>
    <t>Âge arrondi</t>
  </si>
  <si>
    <t>Nombre d'heures accululées</t>
  </si>
  <si>
    <t>Entrée</t>
  </si>
  <si>
    <t>Sortie</t>
  </si>
  <si>
    <t>Nb Heures
Total</t>
  </si>
  <si>
    <t>Total des heures</t>
  </si>
  <si>
    <t>DATE DE NAISSANCE</t>
  </si>
  <si>
    <t>1967-08-19</t>
  </si>
  <si>
    <t>1939-12-28</t>
  </si>
  <si>
    <t>1960-08-12</t>
  </si>
  <si>
    <t>1960-07-12</t>
  </si>
  <si>
    <t>1959-10-15</t>
  </si>
  <si>
    <t>1948-04-26</t>
  </si>
  <si>
    <t>1954-05-04</t>
  </si>
  <si>
    <t>1966-04-07</t>
  </si>
  <si>
    <t>1954-05-05</t>
  </si>
  <si>
    <t>1938-06-15</t>
  </si>
  <si>
    <t>1945-06-29</t>
  </si>
  <si>
    <t>Serge Emery, 2700 Boul. Labelle, Montréal, Qc, H3J 2Z7</t>
  </si>
  <si>
    <t>Suzanne Girard, 3333 Beaubien, Montréal, Qc, H3Z 1K6</t>
  </si>
  <si>
    <t>Pierre Martin, 1234 Du Souvenir, Laval, Qc, H4J 2K0</t>
  </si>
  <si>
    <t>Joe Bloe, 1 Place du Centre, Ville d'ailleurs, Qc, H0H 0H0</t>
  </si>
  <si>
    <t>Murielle Richard, 6451 Des Jalesnes, Anjou, Qc, H1M 1Y4</t>
  </si>
  <si>
    <t>AC01037</t>
  </si>
  <si>
    <t>AC000569</t>
  </si>
  <si>
    <t>AC101</t>
  </si>
  <si>
    <t>AC367</t>
  </si>
  <si>
    <t>AC835</t>
  </si>
  <si>
    <t>RM456</t>
  </si>
  <si>
    <t>RM290</t>
  </si>
  <si>
    <t>RM458</t>
  </si>
  <si>
    <t>HP876</t>
  </si>
  <si>
    <t>HP00858</t>
  </si>
  <si>
    <t>Nom &amp; prénom</t>
  </si>
  <si>
    <t>Bonus</t>
  </si>
  <si>
    <t>Allaire, Sylvain</t>
  </si>
  <si>
    <t>Allard, Marie</t>
  </si>
  <si>
    <t>Allard, Cosette</t>
  </si>
  <si>
    <t>Amos, Armande</t>
  </si>
  <si>
    <t>Angus, Marie</t>
  </si>
  <si>
    <t>Ayotte, Michelle</t>
  </si>
  <si>
    <t>Babin, Marie</t>
  </si>
  <si>
    <t>Barbeau, France</t>
  </si>
  <si>
    <t>Barbison, Sylvia</t>
  </si>
  <si>
    <t>Barbre, Victor</t>
  </si>
  <si>
    <t>Beaudouin, Robert</t>
  </si>
  <si>
    <t>Bibeau, Michel</t>
  </si>
  <si>
    <t>Bilodeau, Juliette</t>
  </si>
  <si>
    <t>Boivin, Henri</t>
  </si>
  <si>
    <t>Bordeleau, Monique</t>
  </si>
  <si>
    <t>Caron, Patrick</t>
  </si>
  <si>
    <t>Chagrin, Denise</t>
  </si>
  <si>
    <t xml:space="preserve">Si la personne ne travaille pas à Montréal </t>
  </si>
  <si>
    <t>Craig, Thérèse</t>
  </si>
  <si>
    <t>Compte de dépenses: OUI</t>
  </si>
  <si>
    <t>Crosby, Sylvie</t>
  </si>
  <si>
    <t>Sinon: NON</t>
  </si>
  <si>
    <t>DesBiens, Michel</t>
  </si>
  <si>
    <t>=SI(B2&lt;&gt;"Montréal";"OUI";"NON")</t>
  </si>
  <si>
    <t>Desforges, Jean</t>
  </si>
  <si>
    <t>Dupuis, Leo</t>
  </si>
  <si>
    <t>Dupuis, Ginette</t>
  </si>
  <si>
    <t>Bonus: 5% (voir le montant $)</t>
  </si>
  <si>
    <t>Gingras, Dominique</t>
  </si>
  <si>
    <t>Granger, Louise</t>
  </si>
  <si>
    <t>=SI(E2&gt;40 000;E2*5%;0)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</si>
  <si>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</si>
  <si>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</si>
  <si>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</si>
  <si>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</si>
  <si>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</si>
  <si>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</si>
  <si>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</si>
  <si>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</si>
  <si>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</si>
  <si>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</si>
  <si>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</si>
  <si>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</si>
  <si>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</si>
  <si>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</si>
  <si>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</si>
  <si>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</si>
  <si>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</si>
  <si>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</si>
  <si>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</si>
  <si>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Nombre de bénéficiaires vus en clinique</t>
  </si>
  <si>
    <t>Ophtalmologie</t>
  </si>
  <si>
    <t>Urologie</t>
  </si>
  <si>
    <t>Pédiatrie</t>
  </si>
  <si>
    <t>Gériatrie</t>
  </si>
  <si>
    <t>Pneumo</t>
  </si>
  <si>
    <t>Période 1</t>
  </si>
  <si>
    <t>Période 2</t>
  </si>
  <si>
    <t>Période 3</t>
  </si>
  <si>
    <t>Période 4</t>
  </si>
  <si>
    <t>Période 5</t>
  </si>
  <si>
    <t>Période 6</t>
  </si>
  <si>
    <t>Période 7</t>
  </si>
  <si>
    <t>Période 8</t>
  </si>
  <si>
    <t>Période 9</t>
  </si>
  <si>
    <t>MOYENNE AVEC VALEUR "0"</t>
  </si>
  <si>
    <t>MOYENNE EXCLUANT LA VALEUR "0"</t>
  </si>
  <si>
    <t>Nom Propre Prénom</t>
  </si>
  <si>
    <t>anna maria</t>
  </si>
  <si>
    <t>Ginette</t>
  </si>
  <si>
    <t>Manon</t>
  </si>
  <si>
    <t>Diane</t>
  </si>
  <si>
    <t>Yves</t>
  </si>
  <si>
    <t>Gagnon</t>
  </si>
  <si>
    <t>Louise</t>
  </si>
  <si>
    <t>Christine</t>
  </si>
  <si>
    <t>Marie</t>
  </si>
  <si>
    <t>Roy</t>
  </si>
  <si>
    <t>Lise</t>
  </si>
  <si>
    <t>Taux Heure</t>
  </si>
  <si>
    <t>Nombre
d'heures</t>
  </si>
  <si>
    <t>DATE</t>
  </si>
  <si>
    <t>CHÈQUES ET DÉBITS</t>
  </si>
  <si>
    <t>FRAIS et INTÉRÊTS</t>
  </si>
  <si>
    <t>RETOURS DE VENTES</t>
  </si>
  <si>
    <t>IMPRIMERIE</t>
  </si>
  <si>
    <t>SITE INTERNET</t>
  </si>
  <si>
    <t>AUTRES FRAIS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</si>
  <si>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</si>
  <si>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</si>
  <si>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</si>
  <si>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</si>
  <si>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</si>
  <si>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</si>
  <si>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</si>
  <si>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</si>
  <si>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</si>
  <si>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</si>
  <si>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</si>
  <si>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</si>
  <si>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GRAND TOTAL</t>
  </si>
  <si>
    <t>VÉRIFICATION DOUBLE</t>
  </si>
  <si>
    <t>FORMATION EN BUREAUTIQUE</t>
  </si>
  <si>
    <t>Session 1</t>
  </si>
  <si>
    <t>Session 2</t>
  </si>
  <si>
    <t>Session 3</t>
  </si>
  <si>
    <t>WORD DE BASE</t>
  </si>
  <si>
    <t>EXCEL DE BASE</t>
  </si>
  <si>
    <t>POWERPOINT</t>
  </si>
  <si>
    <t>ACCESS DE BASE</t>
  </si>
  <si>
    <t>MOYENNE</t>
  </si>
  <si>
    <t>PLUS PETIT GROUPE DE L'ANNÉE</t>
  </si>
  <si>
    <t>Statistique des naissances par Province</t>
  </si>
  <si>
    <t>PROV.</t>
  </si>
  <si>
    <t>JANV</t>
  </si>
  <si>
    <t>FÉV</t>
  </si>
  <si>
    <t>AVR</t>
  </si>
  <si>
    <t>JUIL</t>
  </si>
  <si>
    <t>SEPT</t>
  </si>
  <si>
    <t>OCT</t>
  </si>
  <si>
    <t>NOV</t>
  </si>
  <si>
    <t>DÉC</t>
  </si>
  <si>
    <t>QC</t>
  </si>
  <si>
    <t>ON</t>
  </si>
  <si>
    <t>CB</t>
  </si>
  <si>
    <t>AL</t>
  </si>
  <si>
    <t>MA</t>
  </si>
  <si>
    <t>SA</t>
  </si>
  <si>
    <t>NE</t>
  </si>
  <si>
    <t>NB</t>
  </si>
  <si>
    <t>TN</t>
  </si>
  <si>
    <t>IPE</t>
  </si>
  <si>
    <t xml:space="preserve">Nicole      </t>
  </si>
  <si>
    <t xml:space="preserve">jean-pierre      </t>
  </si>
  <si>
    <t xml:space="preserve">Simone    </t>
  </si>
  <si>
    <t>Ville</t>
  </si>
  <si>
    <t>Département</t>
  </si>
  <si>
    <t>Date embauche</t>
  </si>
  <si>
    <t>Salaire semaine</t>
  </si>
  <si>
    <t>Beaulieu</t>
  </si>
  <si>
    <t>Personnel</t>
  </si>
  <si>
    <t>Berger</t>
  </si>
  <si>
    <t>Alvin</t>
  </si>
  <si>
    <t>Laval</t>
  </si>
  <si>
    <t>Tremblay</t>
  </si>
  <si>
    <t>André</t>
  </si>
  <si>
    <t>Boucherville</t>
  </si>
  <si>
    <t>Laroche</t>
  </si>
  <si>
    <t>Andrée</t>
  </si>
  <si>
    <t>Finance</t>
  </si>
  <si>
    <t>Armand</t>
  </si>
  <si>
    <t>Marketing</t>
  </si>
  <si>
    <t>Nadeau</t>
  </si>
  <si>
    <t>Armande</t>
  </si>
  <si>
    <t>Entretien</t>
  </si>
  <si>
    <t>Benoit</t>
  </si>
  <si>
    <t>Pierrot</t>
  </si>
  <si>
    <t>Bernard</t>
  </si>
  <si>
    <t>Brian</t>
  </si>
  <si>
    <t>Dumas</t>
  </si>
  <si>
    <t>Camillia</t>
  </si>
  <si>
    <t>Carole</t>
  </si>
  <si>
    <t>Pierre</t>
  </si>
  <si>
    <t>Catherine</t>
  </si>
  <si>
    <t>Céline</t>
  </si>
  <si>
    <t>Jobin</t>
  </si>
  <si>
    <t>Robichaud</t>
  </si>
  <si>
    <t>Charles</t>
  </si>
  <si>
    <t>Bibok</t>
  </si>
  <si>
    <t>Patry</t>
  </si>
  <si>
    <t>Claude</t>
  </si>
  <si>
    <t>Lajoie</t>
  </si>
  <si>
    <t>Cosette</t>
  </si>
  <si>
    <t>Mondoux</t>
  </si>
  <si>
    <t>Daniel</t>
  </si>
  <si>
    <t>David</t>
  </si>
  <si>
    <t>Lavaltrie</t>
  </si>
  <si>
    <t>Julien</t>
  </si>
  <si>
    <t>Denise</t>
  </si>
  <si>
    <t>Frechette</t>
  </si>
  <si>
    <t>Feldman</t>
  </si>
  <si>
    <t>Dominique</t>
  </si>
  <si>
    <t>France</t>
  </si>
  <si>
    <t>Leblanc</t>
  </si>
  <si>
    <t>Francine</t>
  </si>
  <si>
    <t>Bibeau</t>
  </si>
  <si>
    <t>Françoise</t>
  </si>
  <si>
    <t>Scott</t>
  </si>
  <si>
    <t>Fred</t>
  </si>
  <si>
    <t>Georges</t>
  </si>
  <si>
    <t>Henault</t>
  </si>
  <si>
    <t>Hélène</t>
  </si>
  <si>
    <t>Henri</t>
  </si>
  <si>
    <t>Jacques</t>
  </si>
  <si>
    <t>Danis</t>
  </si>
  <si>
    <t>Jean</t>
  </si>
  <si>
    <t>Marmot</t>
  </si>
  <si>
    <t>Paradis</t>
  </si>
  <si>
    <t>Maxwell</t>
  </si>
  <si>
    <t>John</t>
  </si>
  <si>
    <t>Campanella</t>
  </si>
  <si>
    <t>Josee</t>
  </si>
  <si>
    <t>Laflamme</t>
  </si>
  <si>
    <t>Bruno</t>
  </si>
  <si>
    <t>Juliette</t>
  </si>
  <si>
    <t>Linda</t>
  </si>
  <si>
    <t>Carreau</t>
  </si>
  <si>
    <t>Beaudoin</t>
  </si>
  <si>
    <t>Poiuy</t>
  </si>
  <si>
    <t>Bienvenu</t>
  </si>
  <si>
    <t>Luc</t>
  </si>
  <si>
    <t>Lucie</t>
  </si>
  <si>
    <t>Canuto</t>
  </si>
  <si>
    <t>Luigi</t>
  </si>
  <si>
    <t>Grenier</t>
  </si>
  <si>
    <t>Marc</t>
  </si>
  <si>
    <t>Cole</t>
  </si>
  <si>
    <t>Brière</t>
  </si>
  <si>
    <t>Duchemin</t>
  </si>
  <si>
    <t>Marie-Josée</t>
  </si>
  <si>
    <t>Maryline</t>
  </si>
  <si>
    <t>Maurice</t>
  </si>
  <si>
    <t>Michel</t>
  </si>
  <si>
    <t>Gosselin</t>
  </si>
  <si>
    <t>Comtois</t>
  </si>
  <si>
    <t>Monique</t>
  </si>
  <si>
    <t>Nancy</t>
  </si>
  <si>
    <t>Héron</t>
  </si>
  <si>
    <t>Quenelle</t>
  </si>
  <si>
    <t>Pascal</t>
  </si>
  <si>
    <t>Boucher</t>
  </si>
  <si>
    <t>Patrick</t>
  </si>
  <si>
    <t>Paul</t>
  </si>
  <si>
    <t>Pauline</t>
  </si>
  <si>
    <t>Philip</t>
  </si>
  <si>
    <t>Lemieux</t>
  </si>
  <si>
    <t>Lafrance</t>
  </si>
  <si>
    <t>Pierrette</t>
  </si>
  <si>
    <t>Robert</t>
  </si>
  <si>
    <t>Morin</t>
  </si>
  <si>
    <t>Parizeau</t>
  </si>
  <si>
    <t>Sébastien</t>
  </si>
  <si>
    <t>Wong</t>
  </si>
  <si>
    <t>Sheng Shin</t>
  </si>
  <si>
    <t>Stéphane</t>
  </si>
  <si>
    <t>Riendeau</t>
  </si>
  <si>
    <t>Sylvain</t>
  </si>
  <si>
    <t>Dubois</t>
  </si>
  <si>
    <t>Sylvia</t>
  </si>
  <si>
    <t>Dozois-lavoix</t>
  </si>
  <si>
    <t>Thérèse</t>
  </si>
  <si>
    <t>Tony</t>
  </si>
  <si>
    <t>Véronique</t>
  </si>
  <si>
    <t>Henderson</t>
  </si>
  <si>
    <t>Victor</t>
  </si>
  <si>
    <t>Ferrera</t>
  </si>
  <si>
    <t>TAUX D'INTÉRÊT:</t>
  </si>
  <si>
    <t>NOM</t>
  </si>
  <si>
    <t xml:space="preserve"> MONTANT
EMPRUNTÉ</t>
  </si>
  <si>
    <t xml:space="preserve"> INTÉRÊT
À PAYER</t>
  </si>
  <si>
    <t>Blondeau, Nicole</t>
  </si>
  <si>
    <t xml:space="preserve"> ? </t>
  </si>
  <si>
    <t>Simoneau, Paul</t>
  </si>
  <si>
    <t>Ferland, Donald</t>
  </si>
  <si>
    <t>Caron, Michel</t>
  </si>
  <si>
    <t>Richard, Bertrand</t>
  </si>
  <si>
    <t>Smith, Steeve</t>
  </si>
  <si>
    <t>H1M 3C6</t>
  </si>
  <si>
    <t>H1M 2Y5</t>
  </si>
  <si>
    <t>H1M 1Y4</t>
  </si>
  <si>
    <t>H1K 3G3</t>
  </si>
  <si>
    <t>H1J 2G1</t>
  </si>
  <si>
    <t>H1K 1L1</t>
  </si>
  <si>
    <t>H1K 2V2</t>
  </si>
  <si>
    <t>H1K 2X8</t>
  </si>
  <si>
    <t>H1K 1R2</t>
  </si>
  <si>
    <t>H1K 2R2</t>
  </si>
  <si>
    <t>H1K 1Z4</t>
  </si>
  <si>
    <t>H1K 1H2</t>
  </si>
  <si>
    <t>H1K 1V1</t>
  </si>
  <si>
    <t>CODE POSTAL</t>
  </si>
  <si>
    <t>Date début</t>
  </si>
  <si>
    <t>Date fin</t>
  </si>
  <si>
    <t>Nb jours</t>
  </si>
  <si>
    <t>FÉRIÉ</t>
  </si>
  <si>
    <t>ARRONDI</t>
  </si>
  <si>
    <t>-1 = 10</t>
  </si>
  <si>
    <t>-2 = 100</t>
  </si>
  <si>
    <t>-3 = 1000</t>
  </si>
  <si>
    <t>-4 = 10 000</t>
  </si>
  <si>
    <t>Dupont</t>
  </si>
  <si>
    <t xml:space="preserve">Antoine                  </t>
  </si>
  <si>
    <t>Smith</t>
  </si>
  <si>
    <t xml:space="preserve">Anderson                 </t>
  </si>
  <si>
    <t>René</t>
  </si>
  <si>
    <t xml:space="preserve">Houde                    </t>
  </si>
  <si>
    <t xml:space="preserve">Doyon                    </t>
  </si>
  <si>
    <t>Giroux</t>
  </si>
  <si>
    <t xml:space="preserve">Dodd                     </t>
  </si>
  <si>
    <t>Martine</t>
  </si>
  <si>
    <t xml:space="preserve">Hong                     </t>
  </si>
  <si>
    <t>Bureau</t>
  </si>
  <si>
    <t xml:space="preserve">Arsenault                </t>
  </si>
  <si>
    <t xml:space="preserve">Chang                    </t>
  </si>
  <si>
    <t xml:space="preserve">Chan                     </t>
  </si>
  <si>
    <t>Binette</t>
  </si>
  <si>
    <t xml:space="preserve">Enrico                   </t>
  </si>
  <si>
    <t xml:space="preserve">Day                      </t>
  </si>
  <si>
    <t>Johanne</t>
  </si>
  <si>
    <t>No. Empl.</t>
  </si>
  <si>
    <t>Vacances</t>
  </si>
  <si>
    <t>Dorval</t>
  </si>
  <si>
    <t>Repentigny</t>
  </si>
  <si>
    <t xml:space="preserve">Ferrara                  </t>
  </si>
  <si>
    <t>Montreal</t>
  </si>
  <si>
    <t>Brossard</t>
  </si>
  <si>
    <t>Lyne</t>
  </si>
  <si>
    <t xml:space="preserve">Zech                     </t>
  </si>
  <si>
    <t>Mascouche</t>
  </si>
  <si>
    <t>St-Bruno</t>
  </si>
  <si>
    <t xml:space="preserve">Poulin                   </t>
  </si>
  <si>
    <t>Karin</t>
  </si>
  <si>
    <t xml:space="preserve">Walters                  </t>
  </si>
  <si>
    <t>Léo</t>
  </si>
  <si>
    <t xml:space="preserve">Lange                    </t>
  </si>
  <si>
    <t xml:space="preserve">Leblanc                  </t>
  </si>
  <si>
    <t xml:space="preserve">Karif                    </t>
  </si>
  <si>
    <t>MOYENNE DE LA SESSION 1 ET 3</t>
  </si>
  <si>
    <t>NoParticipant</t>
  </si>
  <si>
    <t>RéfCours</t>
  </si>
  <si>
    <t>Session</t>
  </si>
  <si>
    <t>Date Inscription</t>
  </si>
  <si>
    <t>Note</t>
  </si>
  <si>
    <t>Des Trois Maisons</t>
  </si>
  <si>
    <t>Émile</t>
  </si>
  <si>
    <t>Phase 1 - Inscription</t>
  </si>
  <si>
    <t>Hiver</t>
  </si>
  <si>
    <r>
      <t xml:space="preserve">SÉLECTIONNER TOUTES LES DONNÉES </t>
    </r>
    <r>
      <rPr>
        <b/>
        <sz val="10"/>
        <color rgb="FFC00000"/>
        <rFont val="Arial"/>
        <family val="2"/>
      </rPr>
      <t>(Pas la feuille)</t>
    </r>
  </si>
  <si>
    <t>Phase 2 - Aérobie</t>
  </si>
  <si>
    <t>Larouche</t>
  </si>
  <si>
    <t>Phase 3 - Step</t>
  </si>
  <si>
    <t>Été</t>
  </si>
  <si>
    <t>Pendergast</t>
  </si>
  <si>
    <t>Desrosiers</t>
  </si>
  <si>
    <t>Joanne</t>
  </si>
  <si>
    <t>Phase 2 - Musculation</t>
  </si>
  <si>
    <t>Fournier</t>
  </si>
  <si>
    <t>Marcel</t>
  </si>
  <si>
    <t>Automne</t>
  </si>
  <si>
    <t>Segal</t>
  </si>
  <si>
    <t>Rachel</t>
  </si>
  <si>
    <t>Printemps</t>
  </si>
  <si>
    <t>Laroque</t>
  </si>
  <si>
    <t>Roger</t>
  </si>
  <si>
    <t>Valentino</t>
  </si>
  <si>
    <t>Rudolf</t>
  </si>
  <si>
    <t>Lecours</t>
  </si>
  <si>
    <t>Annie</t>
  </si>
  <si>
    <t>Dionne</t>
  </si>
  <si>
    <t>Gagné</t>
  </si>
  <si>
    <t>Chantale</t>
  </si>
  <si>
    <t>pontbriand</t>
  </si>
  <si>
    <t>Édith</t>
  </si>
  <si>
    <t>Trépanier</t>
  </si>
  <si>
    <t>Joséphine</t>
  </si>
  <si>
    <t>Casgrain</t>
  </si>
  <si>
    <t>Laurette</t>
  </si>
  <si>
    <t>Latulippe</t>
  </si>
  <si>
    <t>Chayer</t>
  </si>
  <si>
    <t>Marielle</t>
  </si>
  <si>
    <t>Groleau</t>
  </si>
  <si>
    <t>Labrie</t>
  </si>
  <si>
    <t>Roch</t>
  </si>
  <si>
    <t>Sasseville</t>
  </si>
  <si>
    <t xml:space="preserve">CARDINAL </t>
  </si>
  <si>
    <t>BUDGET MENSUEL POUR LA BOUFFE</t>
  </si>
  <si>
    <t>MOIS</t>
  </si>
  <si>
    <t>MONTANT RÉEL DÉPENSÉS</t>
  </si>
  <si>
    <t>DIFFÉRENCE</t>
  </si>
  <si>
    <t>GRANDE.VALEUR (Statistique)</t>
  </si>
  <si>
    <t>PETITE.VALEUR (Statistique)</t>
  </si>
  <si>
    <t>Deuxième meilleure vente</t>
  </si>
  <si>
    <t>Meilleure vente</t>
  </si>
  <si>
    <t>Plus petite vente</t>
  </si>
  <si>
    <t>Deuxième plus petite vente</t>
  </si>
  <si>
    <t>SOMME.SI (Math &amp; Trigo)</t>
  </si>
  <si>
    <t>Entrez la formule dans la cellule C3</t>
  </si>
  <si>
    <t>Réponse : =B3*$B$1</t>
  </si>
  <si>
    <t>Effectuez la somme des 2 colonnes B et C</t>
  </si>
  <si>
    <t>Trouvez l'erreur. La réponse est dans la ligne 15 qui est masquée, réaffichez-là</t>
  </si>
  <si>
    <t>LA LIGNE 6 EST MASQUÉE</t>
  </si>
  <si>
    <t>?</t>
  </si>
  <si>
    <t>[hh]:mm</t>
  </si>
  <si>
    <t>Vous trouverez ce format dans Format de cellule, Groupe Nombre, Personnalisée</t>
  </si>
  <si>
    <t>SI VOUS PRENEZ LA LIGNE TITRE, LA FORMULE EST : =$E1="Automne"</t>
  </si>
  <si>
    <t>FORMULE DANS C3 :</t>
  </si>
  <si>
    <t>=$C$1-B3</t>
  </si>
  <si>
    <t>RÉPONSE</t>
  </si>
  <si>
    <t>Si les ventes sont supérieures à 50 000</t>
  </si>
  <si>
    <t>Sinon: "Effort à faire" - ou  0  - ou ""</t>
  </si>
  <si>
    <t>Mois ou Année</t>
  </si>
  <si>
    <t>Âge réel</t>
  </si>
  <si>
    <t>RÉPONSE LIGNE 2</t>
  </si>
  <si>
    <t>INSCRIPTION POUR L'ANNÉE 2019-2020</t>
  </si>
  <si>
    <t>ANNULÉ</t>
  </si>
  <si>
    <t>COMBIEN DE FORMATIONS PROPOSÉES</t>
  </si>
  <si>
    <t>VOIR RÉPONSE CI-DESSOUS</t>
  </si>
  <si>
    <t>Nouveau Code employé
CONCATENER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</si>
</sst>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0.0%"/>
    <numFmt numFmtId="167" formatCode="[$-C0C]d\ mmm\ yyyy;@"/>
    <numFmt numFmtId="168" formatCode="[hh]:mm"/>
    <numFmt numFmtId="169" formatCode="[$-F400]h:mm:ss\ AM/PM"/>
    <numFmt numFmtId="170" formatCode="d/mmmm/yy"/>
    <numFmt numFmtId="171" formatCode="dd\ mmm\.yyyy"/>
    <numFmt numFmtId="172" formatCode="#,##0.00&quot;$&quot;_);\(#,##0.00&quot;$&quot;\)"/>
    <numFmt numFmtId="173" formatCode="_ * #,##0_)\ &quot;$&quot;_ ;_ * \(#,##0\)\ &quot;$&quot;_ ;_ * &quot;-&quot;??_)\ &quot;$&quot;_ ;_ @_ "/>
    <numFmt numFmtId="174" formatCode="_ * #,##0_)\ _$_ ;_ * \(#,##0\)\ _$_ ;_ * &quot;-&quot;??_)\ _$_ ;_ @_ "/>
    <numFmt numFmtId="175" formatCode="#,##0.00\ &quot;$&quot;"/>
    <numFmt numFmtId="176" formatCode="[$-F800]dddd\,\ mmmm\ dd\,\ yyyy"/>
    <numFmt numFmtId="177" formatCode="_-* #,##0\ &quot;$&quot;_-;\-* #,##0\ &quot;$&quot;_-;_-* &quot;-&quot;??\ &quot;$&quot;_-;_-@_-"/>
    <numFmt numFmtId="179" formatCode="_-&quot;$&quot;\ * #,##0.00_-;\-&quot;$&quot;\ * #,##0.00_-;_-&quot;$&quot;\ * &quot;-&quot;??_-;_-@_-"/>
  </numFmts>
  <fonts count="57">
    <font>
      <sz val="10"/>
      <name val="Arial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32"/>
      <name val="Arial"/>
      <family val="2"/>
    </font>
    <font>
      <b/>
      <sz val="10"/>
      <color indexed="8"/>
      <name val="Arial"/>
      <family val="2"/>
    </font>
    <font>
      <b/>
      <u/>
      <sz val="10"/>
      <name val="Arial"/>
      <family val="2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name val="Arial"/>
      <family val="2"/>
    </font>
    <font>
      <b/>
      <sz val="22"/>
      <name val="AR BLANCA"/>
    </font>
    <font>
      <b/>
      <sz val="10"/>
      <color indexed="62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5" tint="-0.249977111117893"/>
      <name val="Arial"/>
      <family val="2"/>
    </font>
    <font>
      <sz val="10"/>
      <name val="Arial"/>
      <family val="2"/>
    </font>
    <font>
      <i/>
      <u/>
      <sz val="10"/>
      <color indexed="56"/>
      <name val="Arial"/>
      <family val="2"/>
    </font>
    <font>
      <sz val="10"/>
      <name val="Tahoma"/>
      <family val="2"/>
    </font>
    <font>
      <b/>
      <sz val="11"/>
      <name val="Arial"/>
      <family val="2"/>
    </font>
    <font>
      <b/>
      <sz val="15"/>
      <color theme="3"/>
      <name val="Arial"/>
      <family val="2"/>
    </font>
    <font>
      <sz val="11"/>
      <color theme="0"/>
      <name val="Arial"/>
      <family val="2"/>
    </font>
    <font>
      <b/>
      <sz val="11"/>
      <color theme="3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22"/>
      <color indexed="8"/>
      <name val="Angelina"/>
    </font>
    <font>
      <b/>
      <sz val="12"/>
      <color indexed="8"/>
      <name val="Arial"/>
      <family val="2"/>
    </font>
    <font>
      <b/>
      <sz val="11"/>
      <color indexed="8"/>
      <name val="Cambria"/>
      <family val="1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3"/>
      <color theme="3"/>
      <name val="Arial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56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4BD97"/>
        <bgColor rgb="FF000000"/>
      </patternFill>
    </fill>
    <fill>
      <patternFill patternType="solid">
        <fgColor theme="2"/>
        <bgColor indexed="64"/>
      </patternFill>
    </fill>
  </fills>
  <borders count="117">
    <border>
      <left/>
      <right/>
      <top/>
      <bottom/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7"/>
      </left>
      <right style="hair">
        <color indexed="57"/>
      </right>
      <top style="medium">
        <color indexed="57"/>
      </top>
      <bottom style="hair">
        <color indexed="57"/>
      </bottom>
      <diagonal/>
    </border>
    <border>
      <left style="hair">
        <color indexed="57"/>
      </left>
      <right style="hair">
        <color indexed="57"/>
      </right>
      <top style="medium">
        <color indexed="57"/>
      </top>
      <bottom style="hair">
        <color indexed="57"/>
      </bottom>
      <diagonal/>
    </border>
    <border>
      <left style="hair">
        <color indexed="57"/>
      </left>
      <right style="medium">
        <color indexed="57"/>
      </right>
      <top style="medium">
        <color indexed="57"/>
      </top>
      <bottom style="hair">
        <color indexed="57"/>
      </bottom>
      <diagonal/>
    </border>
    <border>
      <left style="medium">
        <color indexed="57"/>
      </left>
      <right style="hair">
        <color indexed="57"/>
      </right>
      <top style="hair">
        <color indexed="57"/>
      </top>
      <bottom style="hair">
        <color indexed="57"/>
      </bottom>
      <diagonal/>
    </border>
    <border>
      <left style="hair">
        <color indexed="57"/>
      </left>
      <right style="hair">
        <color indexed="57"/>
      </right>
      <top style="hair">
        <color indexed="57"/>
      </top>
      <bottom style="hair">
        <color indexed="57"/>
      </bottom>
      <diagonal/>
    </border>
    <border>
      <left style="hair">
        <color indexed="57"/>
      </left>
      <right style="medium">
        <color indexed="57"/>
      </right>
      <top style="hair">
        <color indexed="57"/>
      </top>
      <bottom style="hair">
        <color indexed="57"/>
      </bottom>
      <diagonal/>
    </border>
    <border>
      <left style="medium">
        <color indexed="57"/>
      </left>
      <right style="hair">
        <color indexed="57"/>
      </right>
      <top style="hair">
        <color indexed="57"/>
      </top>
      <bottom style="medium">
        <color indexed="57"/>
      </bottom>
      <diagonal/>
    </border>
    <border>
      <left style="hair">
        <color indexed="57"/>
      </left>
      <right style="hair">
        <color indexed="57"/>
      </right>
      <top style="hair">
        <color indexed="57"/>
      </top>
      <bottom style="medium">
        <color indexed="57"/>
      </bottom>
      <diagonal/>
    </border>
    <border>
      <left style="hair">
        <color indexed="57"/>
      </left>
      <right style="medium">
        <color indexed="57"/>
      </right>
      <top style="hair">
        <color indexed="57"/>
      </top>
      <bottom style="medium">
        <color indexed="57"/>
      </bottom>
      <diagonal/>
    </border>
    <border>
      <left style="medium">
        <color indexed="57"/>
      </left>
      <right style="hair">
        <color indexed="57"/>
      </right>
      <top style="medium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medium">
        <color indexed="57"/>
      </top>
      <bottom style="hair">
        <color indexed="57"/>
      </bottom>
      <diagonal/>
    </border>
    <border>
      <left style="medium">
        <color indexed="57"/>
      </left>
      <right/>
      <top style="medium">
        <color indexed="57"/>
      </top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/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/>
      <diagonal/>
    </border>
    <border>
      <left style="medium">
        <color indexed="57"/>
      </left>
      <right/>
      <top style="double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medium">
        <color indexed="57"/>
      </bottom>
      <diagonal/>
    </border>
    <border>
      <left style="medium">
        <color indexed="54"/>
      </left>
      <right style="thin">
        <color indexed="54"/>
      </right>
      <top style="medium">
        <color indexed="54"/>
      </top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medium">
        <color indexed="54"/>
      </top>
      <bottom style="thin">
        <color indexed="54"/>
      </bottom>
      <diagonal/>
    </border>
    <border>
      <left style="thin">
        <color indexed="54"/>
      </left>
      <right style="medium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 style="medium">
        <color indexed="54"/>
      </left>
      <right style="medium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 style="medium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medium">
        <color indexed="54"/>
      </right>
      <top/>
      <bottom style="thin">
        <color indexed="54"/>
      </bottom>
      <diagonal/>
    </border>
    <border>
      <left style="thin">
        <color indexed="60"/>
      </left>
      <right style="hair">
        <color indexed="60"/>
      </right>
      <top style="thin">
        <color indexed="60"/>
      </top>
      <bottom style="hair">
        <color indexed="60"/>
      </bottom>
      <diagonal/>
    </border>
    <border>
      <left style="hair">
        <color indexed="60"/>
      </left>
      <right style="thin">
        <color indexed="60"/>
      </right>
      <top style="thin">
        <color indexed="60"/>
      </top>
      <bottom style="hair">
        <color indexed="60"/>
      </bottom>
      <diagonal/>
    </border>
    <border>
      <left style="thin">
        <color indexed="60"/>
      </left>
      <right style="hair">
        <color indexed="60"/>
      </right>
      <top style="hair">
        <color indexed="60"/>
      </top>
      <bottom style="thin">
        <color indexed="60"/>
      </bottom>
      <diagonal/>
    </border>
    <border>
      <left style="hair">
        <color indexed="60"/>
      </left>
      <right style="thin">
        <color indexed="60"/>
      </right>
      <top style="hair">
        <color indexed="60"/>
      </top>
      <bottom style="thin">
        <color indexed="60"/>
      </bottom>
      <diagonal/>
    </border>
    <border>
      <left style="thin">
        <color indexed="60"/>
      </left>
      <right style="hair">
        <color indexed="60"/>
      </right>
      <top style="hair">
        <color indexed="60"/>
      </top>
      <bottom style="hair">
        <color indexed="60"/>
      </bottom>
      <diagonal/>
    </border>
    <border>
      <left style="hair">
        <color indexed="60"/>
      </left>
      <right style="thin">
        <color indexed="60"/>
      </right>
      <top style="hair">
        <color indexed="60"/>
      </top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medium">
        <color indexed="60"/>
      </top>
      <bottom style="medium">
        <color indexed="60"/>
      </bottom>
      <diagonal/>
    </border>
    <border>
      <left style="hair">
        <color indexed="60"/>
      </left>
      <right style="thin">
        <color indexed="60"/>
      </right>
      <top style="medium">
        <color indexed="60"/>
      </top>
      <bottom style="medium">
        <color indexed="60"/>
      </bottom>
      <diagonal/>
    </border>
    <border>
      <left/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0"/>
      </left>
      <right style="hair">
        <color indexed="60"/>
      </right>
      <top/>
      <bottom style="hair">
        <color indexed="60"/>
      </bottom>
      <diagonal/>
    </border>
    <border>
      <left style="hair">
        <color indexed="60"/>
      </left>
      <right style="thin">
        <color indexed="60"/>
      </right>
      <top/>
      <bottom style="hair">
        <color indexed="60"/>
      </bottom>
      <diagonal/>
    </border>
    <border>
      <left/>
      <right style="medium">
        <color indexed="60"/>
      </right>
      <top/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hair">
        <color indexed="60"/>
      </top>
      <bottom style="hair">
        <color indexed="60"/>
      </bottom>
      <diagonal/>
    </border>
    <border>
      <left/>
      <right style="medium">
        <color indexed="60"/>
      </right>
      <top style="hair">
        <color indexed="60"/>
      </top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hair">
        <color indexed="60"/>
      </top>
      <bottom/>
      <diagonal/>
    </border>
    <border>
      <left style="hair">
        <color indexed="60"/>
      </left>
      <right style="thin">
        <color indexed="60"/>
      </right>
      <top style="hair">
        <color indexed="60"/>
      </top>
      <bottom/>
      <diagonal/>
    </border>
    <border>
      <left/>
      <right style="medium">
        <color indexed="60"/>
      </right>
      <top style="hair">
        <color indexed="60"/>
      </top>
      <bottom/>
      <diagonal/>
    </border>
    <border>
      <left/>
      <right style="medium">
        <color indexed="60"/>
      </right>
      <top style="double">
        <color indexed="60"/>
      </top>
      <bottom style="medium">
        <color indexed="60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/>
      <diagonal/>
    </border>
    <border>
      <left style="medium">
        <color indexed="60"/>
      </left>
      <right style="medium">
        <color indexed="60"/>
      </right>
      <top/>
      <bottom/>
      <diagonal/>
    </border>
    <border>
      <left style="medium">
        <color indexed="60"/>
      </left>
      <right style="medium">
        <color indexed="60"/>
      </right>
      <top/>
      <bottom style="medium">
        <color indexed="60"/>
      </bottom>
      <diagonal/>
    </border>
    <border>
      <left style="medium">
        <color indexed="60"/>
      </left>
      <right/>
      <top style="double">
        <color indexed="60"/>
      </top>
      <bottom style="medium">
        <color indexed="60"/>
      </bottom>
      <diagonal/>
    </border>
    <border>
      <left/>
      <right style="thin">
        <color indexed="60"/>
      </right>
      <top style="double">
        <color indexed="60"/>
      </top>
      <bottom style="medium">
        <color indexed="60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double">
        <color theme="4" tint="-0.24994659260841701"/>
      </left>
      <right/>
      <top style="double">
        <color theme="4" tint="-0.24994659260841701"/>
      </top>
      <bottom style="thin">
        <color theme="4" tint="-0.24994659260841701"/>
      </bottom>
      <diagonal/>
    </border>
    <border>
      <left/>
      <right/>
      <top style="double">
        <color theme="4" tint="-0.24994659260841701"/>
      </top>
      <bottom style="thin">
        <color theme="4" tint="-0.24994659260841701"/>
      </bottom>
      <diagonal/>
    </border>
    <border>
      <left/>
      <right style="double">
        <color theme="4" tint="-0.24994659260841701"/>
      </right>
      <top style="double">
        <color theme="4" tint="-0.24994659260841701"/>
      </top>
      <bottom style="thin">
        <color theme="4" tint="-0.24994659260841701"/>
      </bottom>
      <diagonal/>
    </border>
    <border>
      <left style="double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double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double">
        <color theme="4" tint="-0.24994659260841701"/>
      </left>
      <right/>
      <top style="thin">
        <color theme="4" tint="-0.24994659260841701"/>
      </top>
      <bottom style="double">
        <color theme="4" tint="-0.24994659260841701"/>
      </bottom>
      <diagonal/>
    </border>
    <border>
      <left/>
      <right/>
      <top style="thin">
        <color theme="4" tint="-0.24994659260841701"/>
      </top>
      <bottom style="double">
        <color theme="4" tint="-0.24994659260841701"/>
      </bottom>
      <diagonal/>
    </border>
    <border>
      <left/>
      <right style="double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 style="thick">
        <color theme="3" tint="0.39994506668294322"/>
      </left>
      <right style="thin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ck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ck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medium">
        <color indexed="57"/>
      </left>
      <right/>
      <top style="hair">
        <color indexed="57"/>
      </top>
      <bottom style="hair">
        <color indexed="57"/>
      </bottom>
      <diagonal/>
    </border>
    <border>
      <left style="medium">
        <color indexed="57"/>
      </left>
      <right/>
      <top style="hair">
        <color indexed="57"/>
      </top>
      <bottom/>
      <diagonal/>
    </border>
    <border>
      <left style="hair">
        <color indexed="57"/>
      </left>
      <right style="hair">
        <color indexed="57"/>
      </right>
      <top style="medium">
        <color indexed="57"/>
      </top>
      <bottom/>
      <diagonal/>
    </border>
    <border>
      <left style="hair">
        <color indexed="57"/>
      </left>
      <right/>
      <top style="medium">
        <color indexed="57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hair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hair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thick">
        <color theme="4"/>
      </bottom>
      <diagonal/>
    </border>
    <border>
      <left style="medium">
        <color theme="4" tint="-0.24994659260841701"/>
      </left>
      <right style="hair">
        <color theme="4" tint="-0.24994659260841701"/>
      </right>
      <top style="medium">
        <color theme="4" tint="-0.24994659260841701"/>
      </top>
      <bottom/>
      <diagonal/>
    </border>
    <border>
      <left style="hair">
        <color theme="4" tint="-0.24994659260841701"/>
      </left>
      <right style="hair">
        <color theme="4" tint="-0.24994659260841701"/>
      </right>
      <top style="medium">
        <color theme="4" tint="-0.24994659260841701"/>
      </top>
      <bottom/>
      <diagonal/>
    </border>
    <border>
      <left style="hair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hair">
        <color theme="4" tint="-0.24994659260841701"/>
      </bottom>
      <diagonal/>
    </border>
    <border>
      <left/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/>
      <right style="hair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/>
      <bottom/>
      <diagonal/>
    </border>
    <border>
      <left style="double">
        <color theme="6" tint="-0.24994659260841701"/>
      </left>
      <right style="double">
        <color theme="6" tint="-0.24994659260841701"/>
      </right>
      <top/>
      <bottom style="double">
        <color theme="6" tint="-0.249946592608417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2" tint="-9.9948118533890809E-2"/>
      </bottom>
      <diagonal/>
    </border>
    <border>
      <left style="thin">
        <color theme="3"/>
      </left>
      <right style="thin">
        <color theme="3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3"/>
      </left>
      <right style="thin">
        <color theme="3"/>
      </right>
      <top style="thin">
        <color theme="2" tint="-9.9948118533890809E-2"/>
      </top>
      <bottom style="thin">
        <color theme="3"/>
      </bottom>
      <diagonal/>
    </border>
  </borders>
  <cellStyleXfs count="5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24" fillId="0" borderId="0"/>
    <xf numFmtId="0" fontId="9" fillId="0" borderId="0"/>
    <xf numFmtId="0" fontId="4" fillId="0" borderId="0"/>
    <xf numFmtId="0" fontId="5" fillId="0" borderId="0"/>
    <xf numFmtId="0" fontId="10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17" fillId="0" borderId="58" applyNumberFormat="0" applyFill="0" applyAlignment="0" applyProtection="0"/>
    <xf numFmtId="0" fontId="18" fillId="0" borderId="1" applyNumberFormat="0" applyFill="0" applyAlignment="0" applyProtection="0"/>
    <xf numFmtId="0" fontId="18" fillId="0" borderId="0" applyNumberFormat="0" applyFill="0" applyBorder="0" applyAlignment="0" applyProtection="0"/>
    <xf numFmtId="0" fontId="27" fillId="0" borderId="2" applyNumberFormat="0" applyFill="0" applyAlignment="0" applyProtection="0"/>
    <xf numFmtId="0" fontId="3" fillId="0" borderId="0"/>
    <xf numFmtId="44" fontId="3" fillId="0" borderId="0" applyFont="0" applyFill="0" applyBorder="0" applyAlignment="0" applyProtection="0"/>
    <xf numFmtId="0" fontId="26" fillId="0" borderId="0"/>
    <xf numFmtId="0" fontId="26" fillId="8" borderId="0" applyNumberFormat="0" applyBorder="0" applyAlignment="0" applyProtection="0"/>
    <xf numFmtId="44" fontId="29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24" fillId="0" borderId="0"/>
    <xf numFmtId="44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0" fontId="1" fillId="0" borderId="0"/>
    <xf numFmtId="0" fontId="3" fillId="0" borderId="0"/>
    <xf numFmtId="0" fontId="31" fillId="0" borderId="0"/>
    <xf numFmtId="0" fontId="27" fillId="0" borderId="93" applyNumberFormat="0" applyFill="0" applyAlignment="0" applyProtection="0"/>
    <xf numFmtId="0" fontId="33" fillId="0" borderId="98" applyNumberFormat="0" applyFill="0" applyAlignment="0" applyProtection="0"/>
    <xf numFmtId="0" fontId="34" fillId="10" borderId="0" applyNumberFormat="0" applyBorder="0" applyAlignment="0" applyProtection="0"/>
    <xf numFmtId="0" fontId="36" fillId="0" borderId="0"/>
    <xf numFmtId="0" fontId="38" fillId="0" borderId="93" applyNumberFormat="0" applyFill="0" applyAlignment="0" applyProtection="0"/>
    <xf numFmtId="0" fontId="46" fillId="0" borderId="2" applyNumberFormat="0" applyFill="0" applyAlignment="0" applyProtection="0"/>
    <xf numFmtId="0" fontId="47" fillId="10" borderId="0" applyNumberFormat="0" applyBorder="0" applyAlignment="0" applyProtection="0"/>
    <xf numFmtId="0" fontId="10" fillId="0" borderId="0"/>
    <xf numFmtId="0" fontId="48" fillId="0" borderId="58" applyNumberFormat="0" applyFill="0" applyAlignment="0" applyProtection="0"/>
    <xf numFmtId="0" fontId="51" fillId="0" borderId="98" applyNumberFormat="0" applyFill="0" applyAlignment="0" applyProtection="0"/>
    <xf numFmtId="0" fontId="52" fillId="0" borderId="111" applyNumberFormat="0" applyFill="0" applyAlignment="0" applyProtection="0"/>
  </cellStyleXfs>
  <cellXfs count="333">
    <xf numFmtId="0" fontId="0" fillId="0" borderId="0" xfId="0"/>
    <xf numFmtId="167" fontId="5" fillId="0" borderId="0" xfId="15" applyNumberFormat="1"/>
    <xf numFmtId="0" fontId="5" fillId="0" borderId="0" xfId="15"/>
    <xf numFmtId="170" fontId="5" fillId="0" borderId="0" xfId="15" applyNumberFormat="1"/>
    <xf numFmtId="171" fontId="5" fillId="0" borderId="0" xfId="15" applyNumberFormat="1"/>
    <xf numFmtId="0" fontId="3" fillId="2" borderId="5" xfId="16" applyFont="1" applyFill="1" applyBorder="1" applyAlignment="1">
      <alignment horizontal="center" vertical="center" wrapText="1"/>
    </xf>
    <xf numFmtId="0" fontId="3" fillId="0" borderId="6" xfId="16" applyFont="1" applyBorder="1" applyAlignment="1">
      <alignment horizontal="left" indent="1"/>
    </xf>
    <xf numFmtId="0" fontId="3" fillId="0" borderId="7" xfId="16" applyFont="1" applyBorder="1" applyAlignment="1">
      <alignment horizontal="center"/>
    </xf>
    <xf numFmtId="1" fontId="3" fillId="3" borderId="8" xfId="16" applyNumberFormat="1" applyFont="1" applyFill="1" applyBorder="1"/>
    <xf numFmtId="0" fontId="3" fillId="0" borderId="9" xfId="16" applyFont="1" applyBorder="1" applyAlignment="1">
      <alignment horizontal="left" indent="1"/>
    </xf>
    <xf numFmtId="0" fontId="3" fillId="0" borderId="10" xfId="16" applyFont="1" applyBorder="1" applyAlignment="1">
      <alignment horizontal="center"/>
    </xf>
    <xf numFmtId="1" fontId="3" fillId="3" borderId="11" xfId="16" applyNumberFormat="1" applyFont="1" applyFill="1" applyBorder="1"/>
    <xf numFmtId="0" fontId="3" fillId="0" borderId="0" xfId="16" applyFont="1"/>
    <xf numFmtId="0" fontId="3" fillId="2" borderId="13" xfId="16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 wrapText="1"/>
    </xf>
    <xf numFmtId="173" fontId="3" fillId="3" borderId="16" xfId="8" applyNumberFormat="1" applyFont="1" applyFill="1" applyBorder="1"/>
    <xf numFmtId="173" fontId="3" fillId="3" borderId="17" xfId="8" applyNumberFormat="1" applyFont="1" applyFill="1" applyBorder="1"/>
    <xf numFmtId="173" fontId="3" fillId="3" borderId="18" xfId="8" applyNumberFormat="1" applyFont="1" applyFill="1" applyBorder="1"/>
    <xf numFmtId="0" fontId="2" fillId="0" borderId="19" xfId="16" applyFont="1" applyFill="1" applyBorder="1" applyAlignment="1">
      <alignment horizontal="left" indent="1"/>
    </xf>
    <xf numFmtId="0" fontId="14" fillId="0" borderId="0" xfId="17" applyFont="1"/>
    <xf numFmtId="8" fontId="14" fillId="0" borderId="0" xfId="17" applyNumberFormat="1" applyFont="1"/>
    <xf numFmtId="0" fontId="12" fillId="0" borderId="0" xfId="17" applyFont="1" applyFill="1" applyBorder="1" applyAlignment="1">
      <alignment horizontal="center" wrapText="1"/>
    </xf>
    <xf numFmtId="0" fontId="15" fillId="0" borderId="0" xfId="17" applyFont="1" applyFill="1" applyBorder="1" applyAlignment="1">
      <alignment horizontal="center"/>
    </xf>
    <xf numFmtId="0" fontId="14" fillId="0" borderId="0" xfId="17" applyFont="1" applyFill="1"/>
    <xf numFmtId="0" fontId="27" fillId="0" borderId="2" xfId="23" applyFill="1" applyAlignment="1" applyProtection="1">
      <alignment horizontal="left" vertical="center"/>
    </xf>
    <xf numFmtId="167" fontId="5" fillId="0" borderId="30" xfId="15" applyNumberFormat="1" applyBorder="1"/>
    <xf numFmtId="167" fontId="5" fillId="0" borderId="31" xfId="15" applyNumberFormat="1" applyBorder="1"/>
    <xf numFmtId="0" fontId="5" fillId="0" borderId="27" xfId="15" applyBorder="1"/>
    <xf numFmtId="0" fontId="5" fillId="0" borderId="28" xfId="15" applyBorder="1"/>
    <xf numFmtId="0" fontId="5" fillId="0" borderId="29" xfId="15" applyBorder="1"/>
    <xf numFmtId="0" fontId="3" fillId="0" borderId="0" xfId="11"/>
    <xf numFmtId="0" fontId="2" fillId="0" borderId="59" xfId="17" applyFont="1" applyBorder="1"/>
    <xf numFmtId="173" fontId="2" fillId="0" borderId="60" xfId="9" applyNumberFormat="1" applyFont="1" applyBorder="1" applyAlignment="1">
      <alignment horizontal="center"/>
    </xf>
    <xf numFmtId="0" fontId="2" fillId="0" borderId="60" xfId="17" applyFont="1" applyBorder="1"/>
    <xf numFmtId="9" fontId="2" fillId="0" borderId="60" xfId="19" applyFont="1" applyBorder="1"/>
    <xf numFmtId="174" fontId="2" fillId="5" borderId="61" xfId="2" applyNumberFormat="1" applyFont="1" applyFill="1" applyBorder="1"/>
    <xf numFmtId="174" fontId="2" fillId="0" borderId="60" xfId="2" applyNumberFormat="1" applyFont="1" applyBorder="1"/>
    <xf numFmtId="166" fontId="2" fillId="0" borderId="60" xfId="19" applyNumberFormat="1" applyFont="1" applyBorder="1"/>
    <xf numFmtId="173" fontId="2" fillId="0" borderId="60" xfId="9" applyNumberFormat="1" applyFont="1" applyBorder="1" applyAlignment="1">
      <alignment horizontal="center" wrapText="1"/>
    </xf>
    <xf numFmtId="173" fontId="2" fillId="5" borderId="61" xfId="9" applyNumberFormat="1" applyFont="1" applyFill="1" applyBorder="1" applyAlignment="1">
      <alignment horizontal="center"/>
    </xf>
    <xf numFmtId="0" fontId="2" fillId="0" borderId="62" xfId="17" applyFont="1" applyBorder="1"/>
    <xf numFmtId="173" fontId="2" fillId="0" borderId="63" xfId="9" applyNumberFormat="1" applyFont="1" applyBorder="1" applyAlignment="1">
      <alignment horizontal="center"/>
    </xf>
    <xf numFmtId="0" fontId="2" fillId="0" borderId="63" xfId="17" applyFont="1" applyBorder="1"/>
    <xf numFmtId="9" fontId="2" fillId="0" borderId="63" xfId="19" applyFont="1" applyBorder="1"/>
    <xf numFmtId="8" fontId="2" fillId="0" borderId="63" xfId="17" applyNumberFormat="1" applyFont="1" applyBorder="1"/>
    <xf numFmtId="174" fontId="2" fillId="0" borderId="64" xfId="2" applyNumberFormat="1" applyFont="1" applyBorder="1"/>
    <xf numFmtId="0" fontId="3" fillId="0" borderId="59" xfId="17" applyFont="1" applyBorder="1"/>
    <xf numFmtId="0" fontId="3" fillId="0" borderId="60" xfId="17" applyFont="1" applyBorder="1"/>
    <xf numFmtId="8" fontId="2" fillId="6" borderId="60" xfId="17" applyNumberFormat="1" applyFont="1" applyFill="1" applyBorder="1" applyAlignment="1">
      <alignment horizontal="center" wrapText="1"/>
    </xf>
    <xf numFmtId="164" fontId="2" fillId="6" borderId="60" xfId="17" applyNumberFormat="1" applyFont="1" applyFill="1" applyBorder="1" applyAlignment="1">
      <alignment horizontal="center" wrapText="1"/>
    </xf>
    <xf numFmtId="173" fontId="2" fillId="0" borderId="61" xfId="9" applyNumberFormat="1" applyFont="1" applyBorder="1" applyAlignment="1">
      <alignment horizontal="center"/>
    </xf>
    <xf numFmtId="0" fontId="14" fillId="0" borderId="65" xfId="17" applyFont="1" applyBorder="1"/>
    <xf numFmtId="8" fontId="14" fillId="5" borderId="65" xfId="17" applyNumberFormat="1" applyFont="1" applyFill="1" applyBorder="1"/>
    <xf numFmtId="44" fontId="14" fillId="5" borderId="65" xfId="9" applyNumberFormat="1" applyFont="1" applyFill="1" applyBorder="1"/>
    <xf numFmtId="8" fontId="14" fillId="5" borderId="65" xfId="9" applyNumberFormat="1" applyFont="1" applyFill="1" applyBorder="1"/>
    <xf numFmtId="44" fontId="14" fillId="0" borderId="66" xfId="9" applyNumberFormat="1" applyFont="1" applyBorder="1"/>
    <xf numFmtId="0" fontId="14" fillId="0" borderId="63" xfId="17" applyFont="1" applyBorder="1"/>
    <xf numFmtId="8" fontId="14" fillId="0" borderId="63" xfId="17" applyNumberFormat="1" applyFont="1" applyBorder="1"/>
    <xf numFmtId="44" fontId="14" fillId="0" borderId="63" xfId="9" applyNumberFormat="1" applyFont="1" applyBorder="1"/>
    <xf numFmtId="44" fontId="14" fillId="0" borderId="64" xfId="9" applyNumberFormat="1" applyFont="1" applyBorder="1"/>
    <xf numFmtId="0" fontId="14" fillId="0" borderId="60" xfId="17" applyFont="1" applyBorder="1"/>
    <xf numFmtId="8" fontId="14" fillId="0" borderId="60" xfId="17" applyNumberFormat="1" applyFont="1" applyBorder="1"/>
    <xf numFmtId="44" fontId="14" fillId="0" borderId="60" xfId="9" applyNumberFormat="1" applyFont="1" applyBorder="1"/>
    <xf numFmtId="44" fontId="16" fillId="0" borderId="61" xfId="9" applyNumberFormat="1" applyFont="1" applyBorder="1"/>
    <xf numFmtId="0" fontId="3" fillId="0" borderId="35" xfId="11" applyFont="1" applyBorder="1"/>
    <xf numFmtId="14" fontId="3" fillId="0" borderId="36" xfId="11" applyNumberFormat="1" applyBorder="1"/>
    <xf numFmtId="0" fontId="3" fillId="0" borderId="37" xfId="11" applyFont="1" applyBorder="1"/>
    <xf numFmtId="20" fontId="3" fillId="0" borderId="38" xfId="11" applyNumberFormat="1" applyBorder="1"/>
    <xf numFmtId="0" fontId="2" fillId="0" borderId="35" xfId="11" applyFont="1" applyBorder="1"/>
    <xf numFmtId="0" fontId="3" fillId="0" borderId="39" xfId="11" applyFont="1" applyBorder="1" applyAlignment="1">
      <alignment horizontal="left" indent="1"/>
    </xf>
    <xf numFmtId="0" fontId="3" fillId="0" borderId="40" xfId="11" applyNumberFormat="1" applyBorder="1"/>
    <xf numFmtId="0" fontId="3" fillId="0" borderId="37" xfId="11" applyFont="1" applyBorder="1" applyAlignment="1">
      <alignment horizontal="left" indent="1"/>
    </xf>
    <xf numFmtId="0" fontId="3" fillId="0" borderId="38" xfId="11" applyBorder="1"/>
    <xf numFmtId="0" fontId="3" fillId="0" borderId="0" xfId="11" applyNumberFormat="1"/>
    <xf numFmtId="20" fontId="3" fillId="0" borderId="41" xfId="11" applyNumberFormat="1" applyFont="1" applyBorder="1" applyAlignment="1">
      <alignment horizontal="right"/>
    </xf>
    <xf numFmtId="0" fontId="3" fillId="0" borderId="42" xfId="11" applyFont="1" applyBorder="1" applyAlignment="1">
      <alignment horizontal="right"/>
    </xf>
    <xf numFmtId="0" fontId="3" fillId="0" borderId="43" xfId="11" applyFont="1" applyBorder="1" applyAlignment="1">
      <alignment horizontal="right" wrapText="1"/>
    </xf>
    <xf numFmtId="0" fontId="3" fillId="0" borderId="0" xfId="11" applyAlignment="1">
      <alignment horizontal="right"/>
    </xf>
    <xf numFmtId="20" fontId="3" fillId="0" borderId="44" xfId="11" applyNumberFormat="1" applyBorder="1"/>
    <xf numFmtId="20" fontId="3" fillId="0" borderId="45" xfId="11" applyNumberFormat="1" applyBorder="1"/>
    <xf numFmtId="20" fontId="3" fillId="0" borderId="46" xfId="11" applyNumberFormat="1" applyBorder="1"/>
    <xf numFmtId="20" fontId="3" fillId="0" borderId="47" xfId="11" applyNumberFormat="1" applyFont="1" applyBorder="1"/>
    <xf numFmtId="20" fontId="3" fillId="0" borderId="40" xfId="11" applyNumberFormat="1" applyBorder="1"/>
    <xf numFmtId="169" fontId="3" fillId="0" borderId="48" xfId="11" applyNumberFormat="1" applyBorder="1"/>
    <xf numFmtId="20" fontId="3" fillId="0" borderId="47" xfId="11" applyNumberFormat="1" applyBorder="1"/>
    <xf numFmtId="0" fontId="3" fillId="0" borderId="48" xfId="11" applyBorder="1"/>
    <xf numFmtId="20" fontId="3" fillId="0" borderId="49" xfId="11" applyNumberFormat="1" applyBorder="1"/>
    <xf numFmtId="20" fontId="3" fillId="0" borderId="50" xfId="11" applyNumberFormat="1" applyFont="1" applyBorder="1"/>
    <xf numFmtId="0" fontId="3" fillId="0" borderId="51" xfId="11" applyBorder="1"/>
    <xf numFmtId="0" fontId="3" fillId="0" borderId="52" xfId="11" applyBorder="1"/>
    <xf numFmtId="20" fontId="3" fillId="0" borderId="0" xfId="11" applyNumberFormat="1"/>
    <xf numFmtId="22" fontId="3" fillId="0" borderId="0" xfId="11" applyNumberFormat="1"/>
    <xf numFmtId="168" fontId="3" fillId="0" borderId="0" xfId="11" applyNumberFormat="1"/>
    <xf numFmtId="0" fontId="3" fillId="0" borderId="0" xfId="12" applyFont="1" applyFill="1" applyBorder="1" applyAlignment="1"/>
    <xf numFmtId="0" fontId="26" fillId="0" borderId="0" xfId="0" applyFont="1" applyFill="1" applyBorder="1" applyAlignment="1">
      <alignment horizontal="center"/>
    </xf>
    <xf numFmtId="176" fontId="5" fillId="0" borderId="0" xfId="18" applyNumberFormat="1" applyFont="1" applyFill="1" applyBorder="1" applyAlignment="1">
      <alignment horizontal="center" wrapText="1"/>
    </xf>
    <xf numFmtId="0" fontId="5" fillId="0" borderId="0" xfId="12" applyFont="1" applyFill="1" applyBorder="1" applyAlignment="1">
      <alignment horizontal="left"/>
    </xf>
    <xf numFmtId="1" fontId="3" fillId="0" borderId="0" xfId="12" applyNumberFormat="1" applyFont="1" applyFill="1" applyBorder="1" applyAlignment="1"/>
    <xf numFmtId="0" fontId="26" fillId="0" borderId="0" xfId="0" applyFont="1" applyFill="1" applyBorder="1"/>
    <xf numFmtId="0" fontId="2" fillId="0" borderId="0" xfId="16" applyFont="1" applyFill="1" applyBorder="1" applyAlignment="1" applyProtection="1">
      <alignment horizontal="left" vertical="center" wrapText="1"/>
    </xf>
    <xf numFmtId="0" fontId="2" fillId="0" borderId="0" xfId="16" applyFont="1" applyFill="1" applyBorder="1" applyAlignment="1" applyProtection="1">
      <alignment horizontal="center" vertical="center" wrapText="1"/>
    </xf>
    <xf numFmtId="0" fontId="0" fillId="0" borderId="0" xfId="0" applyFill="1"/>
    <xf numFmtId="0" fontId="25" fillId="0" borderId="0" xfId="0" applyFont="1" applyFill="1" applyBorder="1" applyAlignment="1"/>
    <xf numFmtId="0" fontId="3" fillId="0" borderId="0" xfId="16" applyFont="1" applyFill="1" applyBorder="1" applyProtection="1"/>
    <xf numFmtId="0" fontId="10" fillId="0" borderId="0" xfId="16" applyFill="1" applyBorder="1"/>
    <xf numFmtId="0" fontId="10" fillId="0" borderId="0" xfId="16" applyFill="1" applyBorder="1" applyAlignment="1">
      <alignment horizontal="left" indent="1"/>
    </xf>
    <xf numFmtId="176" fontId="2" fillId="0" borderId="0" xfId="16" applyNumberFormat="1" applyFont="1" applyFill="1" applyBorder="1" applyAlignment="1" applyProtection="1">
      <alignment horizontal="center" vertical="center" wrapText="1"/>
    </xf>
    <xf numFmtId="0" fontId="27" fillId="0" borderId="2" xfId="23" applyFill="1" applyAlignment="1" applyProtection="1">
      <alignment horizontal="left" vertical="center" wrapText="1"/>
    </xf>
    <xf numFmtId="44" fontId="12" fillId="0" borderId="2" xfId="23" applyNumberFormat="1" applyFont="1" applyFill="1" applyAlignment="1" applyProtection="1">
      <alignment horizontal="left" vertical="center" wrapText="1"/>
    </xf>
    <xf numFmtId="44" fontId="12" fillId="0" borderId="2" xfId="23" applyNumberFormat="1" applyFont="1" applyFill="1" applyAlignment="1" applyProtection="1">
      <alignment horizontal="left" vertical="center" wrapText="1" indent="1"/>
    </xf>
    <xf numFmtId="0" fontId="11" fillId="0" borderId="0" xfId="11" applyFont="1" applyBorder="1" applyAlignment="1">
      <alignment horizontal="center"/>
    </xf>
    <xf numFmtId="0" fontId="3" fillId="0" borderId="0" xfId="24" applyFont="1" applyBorder="1" applyProtection="1"/>
    <xf numFmtId="0" fontId="3" fillId="0" borderId="0" xfId="11" applyFont="1" applyAlignment="1" applyProtection="1">
      <alignment horizontal="left"/>
    </xf>
    <xf numFmtId="172" fontId="3" fillId="0" borderId="0" xfId="11" applyNumberFormat="1" applyFont="1" applyProtection="1"/>
    <xf numFmtId="44" fontId="3" fillId="0" borderId="0" xfId="25" applyFont="1" applyAlignment="1" applyProtection="1">
      <alignment horizontal="center"/>
    </xf>
    <xf numFmtId="44" fontId="3" fillId="0" borderId="0" xfId="25" applyFont="1"/>
    <xf numFmtId="0" fontId="2" fillId="0" borderId="0" xfId="11" applyFont="1" applyBorder="1" applyAlignment="1">
      <alignment horizontal="center"/>
    </xf>
    <xf numFmtId="0" fontId="2" fillId="0" borderId="0" xfId="11" applyFont="1"/>
    <xf numFmtId="175" fontId="2" fillId="0" borderId="0" xfId="25" applyNumberFormat="1" applyFont="1" applyBorder="1" applyAlignment="1">
      <alignment horizontal="center"/>
    </xf>
    <xf numFmtId="0" fontId="3" fillId="0" borderId="0" xfId="11" applyBorder="1" applyAlignment="1">
      <alignment horizontal="left" indent="1"/>
    </xf>
    <xf numFmtId="0" fontId="3" fillId="0" borderId="0" xfId="11" applyAlignment="1">
      <alignment horizontal="left" indent="1"/>
    </xf>
    <xf numFmtId="44" fontId="3" fillId="0" borderId="0" xfId="25" applyFont="1" applyAlignment="1" applyProtection="1">
      <alignment horizontal="left" indent="1"/>
    </xf>
    <xf numFmtId="0" fontId="2" fillId="0" borderId="0" xfId="11" applyFont="1" applyAlignment="1">
      <alignment horizontal="center"/>
    </xf>
    <xf numFmtId="0" fontId="3" fillId="0" borderId="0" xfId="11" applyBorder="1"/>
    <xf numFmtId="0" fontId="17" fillId="0" borderId="71" xfId="20" applyBorder="1"/>
    <xf numFmtId="0" fontId="17" fillId="0" borderId="72" xfId="20" applyBorder="1"/>
    <xf numFmtId="0" fontId="17" fillId="0" borderId="73" xfId="20" applyBorder="1" applyAlignment="1">
      <alignment horizontal="center"/>
    </xf>
    <xf numFmtId="0" fontId="28" fillId="0" borderId="74" xfId="21" applyFont="1" applyFill="1" applyBorder="1" applyAlignment="1" applyProtection="1">
      <alignment horizontal="left" indent="1"/>
    </xf>
    <xf numFmtId="0" fontId="18" fillId="0" borderId="75" xfId="21" applyBorder="1"/>
    <xf numFmtId="0" fontId="18" fillId="0" borderId="76" xfId="21" applyBorder="1" applyAlignment="1">
      <alignment horizontal="center"/>
    </xf>
    <xf numFmtId="0" fontId="28" fillId="0" borderId="77" xfId="22" quotePrefix="1" applyFont="1" applyFill="1" applyBorder="1" applyAlignment="1" applyProtection="1">
      <alignment horizontal="left" indent="1"/>
    </xf>
    <xf numFmtId="0" fontId="18" fillId="0" borderId="78" xfId="22" applyBorder="1"/>
    <xf numFmtId="0" fontId="18" fillId="0" borderId="79" xfId="22" applyBorder="1" applyAlignment="1">
      <alignment horizontal="center"/>
    </xf>
    <xf numFmtId="172" fontId="3" fillId="0" borderId="0" xfId="11" applyNumberFormat="1"/>
    <xf numFmtId="0" fontId="3" fillId="0" borderId="0" xfId="11" applyAlignment="1">
      <alignment horizontal="left"/>
    </xf>
    <xf numFmtId="44" fontId="3" fillId="0" borderId="0" xfId="25" applyFont="1" applyAlignment="1">
      <alignment horizontal="center"/>
    </xf>
    <xf numFmtId="0" fontId="26" fillId="0" borderId="0" xfId="26"/>
    <xf numFmtId="0" fontId="26" fillId="7" borderId="83" xfId="26" applyFill="1" applyBorder="1"/>
    <xf numFmtId="0" fontId="26" fillId="9" borderId="84" xfId="27" applyFill="1" applyBorder="1" applyAlignment="1">
      <alignment horizontal="center"/>
    </xf>
    <xf numFmtId="0" fontId="26" fillId="9" borderId="85" xfId="27" applyFill="1" applyBorder="1" applyAlignment="1">
      <alignment horizontal="center"/>
    </xf>
    <xf numFmtId="0" fontId="2" fillId="9" borderId="83" xfId="26" applyFont="1" applyFill="1" applyBorder="1" applyAlignment="1">
      <alignment horizontal="center"/>
    </xf>
    <xf numFmtId="0" fontId="26" fillId="0" borderId="84" xfId="26" applyBorder="1" applyAlignment="1">
      <alignment horizontal="center"/>
    </xf>
    <xf numFmtId="0" fontId="26" fillId="0" borderId="85" xfId="26" applyBorder="1" applyAlignment="1">
      <alignment horizontal="center"/>
    </xf>
    <xf numFmtId="0" fontId="2" fillId="0" borderId="83" xfId="26" applyFont="1" applyBorder="1" applyAlignment="1">
      <alignment horizontal="center" wrapText="1"/>
    </xf>
    <xf numFmtId="1" fontId="26" fillId="0" borderId="84" xfId="26" applyNumberFormat="1" applyBorder="1" applyAlignment="1">
      <alignment horizontal="center"/>
    </xf>
    <xf numFmtId="1" fontId="26" fillId="0" borderId="85" xfId="26" applyNumberFormat="1" applyBorder="1" applyAlignment="1">
      <alignment horizontal="center"/>
    </xf>
    <xf numFmtId="0" fontId="2" fillId="9" borderId="86" xfId="26" applyFont="1" applyFill="1" applyBorder="1" applyAlignment="1">
      <alignment horizontal="center" wrapText="1"/>
    </xf>
    <xf numFmtId="1" fontId="27" fillId="9" borderId="87" xfId="26" applyNumberFormat="1" applyFont="1" applyFill="1" applyBorder="1" applyAlignment="1">
      <alignment horizontal="center"/>
    </xf>
    <xf numFmtId="1" fontId="27" fillId="9" borderId="88" xfId="26" applyNumberFormat="1" applyFont="1" applyFill="1" applyBorder="1" applyAlignment="1">
      <alignment horizontal="center"/>
    </xf>
    <xf numFmtId="0" fontId="13" fillId="0" borderId="0" xfId="16" applyFont="1" applyAlignment="1">
      <alignment horizontal="left" vertical="top" indent="1"/>
    </xf>
    <xf numFmtId="0" fontId="2" fillId="0" borderId="0" xfId="16" applyFont="1" applyAlignment="1">
      <alignment horizontal="centerContinuous" vertical="top"/>
    </xf>
    <xf numFmtId="0" fontId="13" fillId="0" borderId="0" xfId="16" applyFont="1" applyFill="1" applyAlignment="1">
      <alignment horizontal="center" vertical="top"/>
    </xf>
    <xf numFmtId="0" fontId="30" fillId="0" borderId="3" xfId="16" applyFont="1" applyBorder="1" applyAlignment="1">
      <alignment horizontal="left" vertical="center" indent="1"/>
    </xf>
    <xf numFmtId="0" fontId="3" fillId="0" borderId="4" xfId="16" applyFont="1" applyBorder="1" applyAlignment="1">
      <alignment vertical="center"/>
    </xf>
    <xf numFmtId="0" fontId="3" fillId="0" borderId="0" xfId="16" applyFont="1" applyAlignment="1">
      <alignment vertical="center"/>
    </xf>
    <xf numFmtId="0" fontId="3" fillId="0" borderId="0" xfId="16" applyFont="1" applyAlignment="1">
      <alignment horizontal="left" vertical="center" indent="1"/>
    </xf>
    <xf numFmtId="0" fontId="3" fillId="0" borderId="0" xfId="16" applyFont="1" applyAlignment="1">
      <alignment horizontal="left" indent="1"/>
    </xf>
    <xf numFmtId="0" fontId="30" fillId="0" borderId="12" xfId="16" applyFont="1" applyBorder="1" applyAlignment="1">
      <alignment horizontal="left" vertical="center" indent="1"/>
    </xf>
    <xf numFmtId="0" fontId="3" fillId="0" borderId="14" xfId="16" applyFont="1" applyBorder="1" applyAlignment="1">
      <alignment horizontal="left" indent="1"/>
    </xf>
    <xf numFmtId="44" fontId="3" fillId="3" borderId="16" xfId="16" applyNumberFormat="1" applyFont="1" applyFill="1" applyBorder="1"/>
    <xf numFmtId="0" fontId="3" fillId="3" borderId="16" xfId="16" applyFont="1" applyFill="1" applyBorder="1"/>
    <xf numFmtId="0" fontId="3" fillId="3" borderId="17" xfId="16" applyFont="1" applyFill="1" applyBorder="1"/>
    <xf numFmtId="0" fontId="3" fillId="3" borderId="18" xfId="16" applyFont="1" applyFill="1" applyBorder="1"/>
    <xf numFmtId="0" fontId="3" fillId="0" borderId="89" xfId="16" applyFont="1" applyFill="1" applyBorder="1" applyAlignment="1">
      <alignment horizontal="left" indent="1"/>
    </xf>
    <xf numFmtId="0" fontId="3" fillId="0" borderId="90" xfId="16" applyFont="1" applyFill="1" applyBorder="1" applyAlignment="1">
      <alignment horizontal="left" indent="1"/>
    </xf>
    <xf numFmtId="0" fontId="3" fillId="0" borderId="91" xfId="16" applyFont="1" applyBorder="1"/>
    <xf numFmtId="0" fontId="3" fillId="0" borderId="92" xfId="16" applyFont="1" applyFill="1" applyBorder="1" applyAlignment="1">
      <alignment horizontal="center" vertical="center"/>
    </xf>
    <xf numFmtId="0" fontId="2" fillId="0" borderId="20" xfId="16" applyFont="1" applyFill="1" applyBorder="1" applyAlignment="1">
      <alignment horizontal="center" vertical="center"/>
    </xf>
    <xf numFmtId="0" fontId="13" fillId="0" borderId="20" xfId="16" applyFont="1" applyFill="1" applyBorder="1" applyAlignment="1">
      <alignment horizontal="center" vertical="center" wrapText="1"/>
    </xf>
    <xf numFmtId="44" fontId="3" fillId="3" borderId="16" xfId="8" applyFont="1" applyFill="1" applyBorder="1"/>
    <xf numFmtId="44" fontId="3" fillId="3" borderId="17" xfId="8" applyFont="1" applyFill="1" applyBorder="1"/>
    <xf numFmtId="44" fontId="3" fillId="3" borderId="18" xfId="8" applyFont="1" applyFill="1" applyBorder="1"/>
    <xf numFmtId="44" fontId="3" fillId="0" borderId="20" xfId="16" applyNumberFormat="1" applyFont="1" applyBorder="1"/>
    <xf numFmtId="44" fontId="3" fillId="0" borderId="20" xfId="28" applyFont="1" applyBorder="1"/>
    <xf numFmtId="0" fontId="5" fillId="0" borderId="0" xfId="17" applyFont="1" applyFill="1" applyBorder="1" applyAlignment="1">
      <alignment horizontal="left" wrapText="1"/>
    </xf>
    <xf numFmtId="0" fontId="2" fillId="0" borderId="0" xfId="17" applyFont="1" applyBorder="1" applyAlignment="1">
      <alignment horizontal="center" wrapText="1"/>
    </xf>
    <xf numFmtId="0" fontId="3" fillId="0" borderId="0" xfId="17" applyBorder="1" applyAlignment="1">
      <alignment wrapText="1"/>
    </xf>
    <xf numFmtId="0" fontId="5" fillId="0" borderId="0" xfId="17" applyFont="1" applyFill="1" applyBorder="1" applyAlignment="1">
      <alignment horizontal="center" wrapText="1"/>
    </xf>
    <xf numFmtId="0" fontId="3" fillId="0" borderId="0" xfId="17" applyBorder="1"/>
    <xf numFmtId="0" fontId="3" fillId="0" borderId="0" xfId="17" applyBorder="1" applyAlignment="1">
      <alignment horizontal="center"/>
    </xf>
    <xf numFmtId="0" fontId="3" fillId="0" borderId="0" xfId="0" applyFont="1" applyFill="1"/>
    <xf numFmtId="0" fontId="3" fillId="0" borderId="0" xfId="0" applyFont="1"/>
    <xf numFmtId="0" fontId="3" fillId="0" borderId="0" xfId="0" applyFont="1" applyFill="1" applyBorder="1" applyAlignment="1"/>
    <xf numFmtId="44" fontId="5" fillId="0" borderId="0" xfId="30" applyFont="1" applyFill="1" applyBorder="1" applyAlignment="1"/>
    <xf numFmtId="0" fontId="5" fillId="0" borderId="0" xfId="32" applyFont="1" applyFill="1" applyBorder="1" applyAlignment="1"/>
    <xf numFmtId="0" fontId="35" fillId="0" borderId="98" xfId="41" applyNumberFormat="1" applyFont="1" applyFill="1" applyAlignment="1">
      <alignment horizontal="left" wrapText="1"/>
    </xf>
    <xf numFmtId="0" fontId="35" fillId="0" borderId="98" xfId="41" applyFont="1" applyFill="1" applyAlignment="1">
      <alignment horizontal="center" wrapText="1"/>
    </xf>
    <xf numFmtId="0" fontId="37" fillId="0" borderId="0" xfId="43" applyFont="1"/>
    <xf numFmtId="0" fontId="38" fillId="0" borderId="93" xfId="44" applyNumberFormat="1" applyFill="1" applyAlignment="1">
      <alignment horizontal="left"/>
    </xf>
    <xf numFmtId="0" fontId="38" fillId="0" borderId="93" xfId="44" applyFill="1" applyAlignment="1">
      <alignment horizontal="center"/>
    </xf>
    <xf numFmtId="0" fontId="39" fillId="0" borderId="0" xfId="43" applyNumberFormat="1" applyFont="1" applyAlignment="1">
      <alignment horizontal="center"/>
    </xf>
    <xf numFmtId="2" fontId="37" fillId="0" borderId="0" xfId="43" applyNumberFormat="1" applyFont="1" applyAlignment="1">
      <alignment horizontal="center"/>
    </xf>
    <xf numFmtId="0" fontId="32" fillId="10" borderId="0" xfId="42" applyNumberFormat="1" applyFont="1" applyAlignment="1">
      <alignment horizontal="left"/>
    </xf>
    <xf numFmtId="2" fontId="32" fillId="10" borderId="0" xfId="42" applyNumberFormat="1" applyFont="1" applyAlignment="1">
      <alignment horizontal="center"/>
    </xf>
    <xf numFmtId="0" fontId="40" fillId="0" borderId="0" xfId="43" applyFont="1"/>
    <xf numFmtId="0" fontId="39" fillId="0" borderId="0" xfId="43" applyNumberFormat="1" applyFont="1" applyFill="1" applyAlignment="1">
      <alignment horizontal="center"/>
    </xf>
    <xf numFmtId="2" fontId="37" fillId="0" borderId="0" xfId="43" applyNumberFormat="1" applyFont="1" applyFill="1" applyAlignment="1">
      <alignment horizontal="center"/>
    </xf>
    <xf numFmtId="2" fontId="37" fillId="0" borderId="0" xfId="43" applyNumberFormat="1" applyFont="1"/>
    <xf numFmtId="0" fontId="39" fillId="0" borderId="0" xfId="43" applyNumberFormat="1" applyFont="1" applyAlignment="1">
      <alignment horizontal="left"/>
    </xf>
    <xf numFmtId="0" fontId="37" fillId="0" borderId="0" xfId="43" applyNumberFormat="1" applyFont="1" applyAlignment="1">
      <alignment horizontal="left"/>
    </xf>
    <xf numFmtId="0" fontId="39" fillId="11" borderId="0" xfId="43" applyNumberFormat="1" applyFont="1" applyFill="1" applyAlignment="1">
      <alignment horizontal="left" wrapText="1"/>
    </xf>
    <xf numFmtId="2" fontId="39" fillId="11" borderId="0" xfId="43" applyNumberFormat="1" applyFont="1" applyFill="1" applyAlignment="1">
      <alignment horizontal="center"/>
    </xf>
    <xf numFmtId="0" fontId="39" fillId="0" borderId="0" xfId="43" applyFont="1"/>
    <xf numFmtId="0" fontId="42" fillId="0" borderId="0" xfId="11" applyFont="1" applyAlignment="1">
      <alignment vertical="center"/>
    </xf>
    <xf numFmtId="0" fontId="43" fillId="0" borderId="0" xfId="11" applyFont="1" applyAlignment="1">
      <alignment vertical="center"/>
    </xf>
    <xf numFmtId="0" fontId="12" fillId="13" borderId="0" xfId="11" applyFont="1" applyFill="1" applyAlignment="1">
      <alignment horizontal="center" vertical="center"/>
    </xf>
    <xf numFmtId="0" fontId="12" fillId="0" borderId="0" xfId="11" applyFont="1" applyAlignment="1">
      <alignment vertical="center"/>
    </xf>
    <xf numFmtId="0" fontId="12" fillId="0" borderId="0" xfId="11" applyFont="1" applyAlignment="1">
      <alignment horizontal="left" vertical="center"/>
    </xf>
    <xf numFmtId="14" fontId="27" fillId="0" borderId="93" xfId="40" applyNumberFormat="1" applyFill="1" applyAlignment="1">
      <alignment horizontal="left"/>
    </xf>
    <xf numFmtId="0" fontId="3" fillId="0" borderId="0" xfId="12" applyFont="1" applyFill="1" applyBorder="1" applyAlignment="1">
      <alignment horizontal="center"/>
    </xf>
    <xf numFmtId="14" fontId="3" fillId="0" borderId="0" xfId="12" applyNumberFormat="1" applyFont="1" applyFill="1" applyBorder="1" applyAlignment="1"/>
    <xf numFmtId="0" fontId="3" fillId="0" borderId="0" xfId="12" applyNumberFormat="1" applyFont="1" applyFill="1" applyBorder="1" applyAlignment="1">
      <alignment horizontal="center"/>
    </xf>
    <xf numFmtId="49" fontId="3" fillId="0" borderId="0" xfId="12" applyNumberFormat="1" applyFont="1" applyFill="1" applyBorder="1" applyAlignment="1">
      <alignment horizontal="center"/>
    </xf>
    <xf numFmtId="44" fontId="3" fillId="0" borderId="0" xfId="30" applyFill="1" applyBorder="1"/>
    <xf numFmtId="0" fontId="12" fillId="14" borderId="99" xfId="26" applyFont="1" applyFill="1" applyBorder="1"/>
    <xf numFmtId="9" fontId="12" fillId="14" borderId="100" xfId="26" applyNumberFormat="1" applyFont="1" applyFill="1" applyBorder="1" applyAlignment="1">
      <alignment horizontal="right"/>
    </xf>
    <xf numFmtId="0" fontId="44" fillId="14" borderId="101" xfId="26" applyFont="1" applyFill="1" applyBorder="1"/>
    <xf numFmtId="0" fontId="5" fillId="14" borderId="95" xfId="26" applyFont="1" applyFill="1" applyBorder="1" applyAlignment="1">
      <alignment wrapText="1"/>
    </xf>
    <xf numFmtId="0" fontId="5" fillId="14" borderId="96" xfId="26" applyFont="1" applyFill="1" applyBorder="1" applyAlignment="1">
      <alignment wrapText="1"/>
    </xf>
    <xf numFmtId="0" fontId="5" fillId="14" borderId="97" xfId="26" applyFont="1" applyFill="1" applyBorder="1" applyAlignment="1">
      <alignment wrapText="1"/>
    </xf>
    <xf numFmtId="0" fontId="5" fillId="14" borderId="102" xfId="26" applyFont="1" applyFill="1" applyBorder="1" applyAlignment="1">
      <alignment horizontal="left" indent="1"/>
    </xf>
    <xf numFmtId="8" fontId="5" fillId="14" borderId="103" xfId="26" applyNumberFormat="1" applyFont="1" applyFill="1" applyBorder="1" applyAlignment="1">
      <alignment horizontal="right"/>
    </xf>
    <xf numFmtId="0" fontId="5" fillId="14" borderId="94" xfId="26" applyFont="1" applyFill="1" applyBorder="1" applyAlignment="1">
      <alignment horizontal="right"/>
    </xf>
    <xf numFmtId="0" fontId="5" fillId="14" borderId="104" xfId="26" applyFont="1" applyFill="1" applyBorder="1" applyAlignment="1">
      <alignment horizontal="left" indent="1"/>
    </xf>
    <xf numFmtId="8" fontId="5" fillId="0" borderId="103" xfId="26" applyNumberFormat="1" applyFont="1" applyBorder="1" applyAlignment="1">
      <alignment horizontal="right"/>
    </xf>
    <xf numFmtId="0" fontId="5" fillId="0" borderId="94" xfId="26" applyFont="1" applyBorder="1" applyAlignment="1">
      <alignment horizontal="right"/>
    </xf>
    <xf numFmtId="0" fontId="5" fillId="14" borderId="105" xfId="26" applyFont="1" applyFill="1" applyBorder="1" applyAlignment="1">
      <alignment horizontal="left" indent="1"/>
    </xf>
    <xf numFmtId="0" fontId="5" fillId="13" borderId="106" xfId="26" applyFont="1" applyFill="1" applyBorder="1" applyAlignment="1">
      <alignment horizontal="right"/>
    </xf>
    <xf numFmtId="0" fontId="5" fillId="13" borderId="107" xfId="26" applyFont="1" applyFill="1" applyBorder="1" applyAlignment="1">
      <alignment horizontal="right"/>
    </xf>
    <xf numFmtId="0" fontId="3" fillId="0" borderId="0" xfId="31"/>
    <xf numFmtId="0" fontId="45" fillId="0" borderId="0" xfId="18" applyFont="1" applyFill="1" applyBorder="1" applyAlignment="1"/>
    <xf numFmtId="0" fontId="2" fillId="0" borderId="0" xfId="0" applyFont="1"/>
    <xf numFmtId="14" fontId="3" fillId="0" borderId="0" xfId="0" applyNumberFormat="1" applyFont="1"/>
    <xf numFmtId="14" fontId="3" fillId="15" borderId="0" xfId="0" applyNumberFormat="1" applyFont="1" applyFill="1"/>
    <xf numFmtId="49" fontId="2" fillId="0" borderId="109" xfId="16" applyNumberFormat="1" applyFont="1" applyBorder="1" applyAlignment="1">
      <alignment horizontal="center"/>
    </xf>
    <xf numFmtId="49" fontId="2" fillId="0" borderId="110" xfId="16" applyNumberFormat="1" applyFont="1" applyBorder="1" applyAlignment="1">
      <alignment horizontal="center"/>
    </xf>
    <xf numFmtId="0" fontId="2" fillId="0" borderId="108" xfId="16" applyFont="1" applyBorder="1" applyAlignment="1">
      <alignment horizontal="center"/>
    </xf>
    <xf numFmtId="0" fontId="27" fillId="0" borderId="93" xfId="40" applyFill="1" applyAlignment="1">
      <alignment horizontal="left"/>
    </xf>
    <xf numFmtId="177" fontId="27" fillId="0" borderId="93" xfId="40" applyNumberFormat="1" applyFill="1" applyAlignment="1">
      <alignment horizontal="left"/>
    </xf>
    <xf numFmtId="0" fontId="1" fillId="0" borderId="0" xfId="37"/>
    <xf numFmtId="14" fontId="3" fillId="0" borderId="0" xfId="29" applyNumberFormat="1" applyFont="1" applyFill="1"/>
    <xf numFmtId="0" fontId="5" fillId="0" borderId="0" xfId="24" applyFont="1" applyFill="1" applyBorder="1" applyAlignment="1"/>
    <xf numFmtId="0" fontId="1" fillId="0" borderId="0" xfId="37" applyAlignment="1"/>
    <xf numFmtId="0" fontId="2" fillId="0" borderId="0" xfId="29" applyFont="1" applyAlignment="1">
      <alignment horizontal="center"/>
    </xf>
    <xf numFmtId="0" fontId="3" fillId="0" borderId="0" xfId="29"/>
    <xf numFmtId="0" fontId="3" fillId="0" borderId="0" xfId="29" applyAlignment="1">
      <alignment horizontal="center"/>
    </xf>
    <xf numFmtId="14" fontId="3" fillId="0" borderId="0" xfId="29" applyNumberFormat="1"/>
    <xf numFmtId="9" fontId="3" fillId="0" borderId="0" xfId="29" applyNumberFormat="1" applyAlignment="1">
      <alignment horizontal="center"/>
    </xf>
    <xf numFmtId="0" fontId="49" fillId="0" borderId="0" xfId="29" applyFont="1"/>
    <xf numFmtId="0" fontId="3" fillId="0" borderId="0" xfId="29" applyFont="1"/>
    <xf numFmtId="44" fontId="51" fillId="0" borderId="98" xfId="49" applyNumberFormat="1"/>
    <xf numFmtId="0" fontId="52" fillId="0" borderId="111" xfId="50"/>
    <xf numFmtId="44" fontId="52" fillId="0" borderId="111" xfId="50" applyNumberFormat="1" applyAlignment="1">
      <alignment wrapText="1"/>
    </xf>
    <xf numFmtId="44" fontId="0" fillId="0" borderId="0" xfId="25" applyFont="1"/>
    <xf numFmtId="8" fontId="0" fillId="0" borderId="0" xfId="0" applyNumberFormat="1"/>
    <xf numFmtId="0" fontId="3" fillId="0" borderId="114" xfId="11" applyFont="1" applyBorder="1" applyAlignment="1" applyProtection="1">
      <alignment horizontal="left"/>
    </xf>
    <xf numFmtId="0" fontId="3" fillId="16" borderId="114" xfId="11" applyFont="1" applyFill="1" applyBorder="1" applyAlignment="1" applyProtection="1">
      <alignment horizontal="left" indent="1"/>
    </xf>
    <xf numFmtId="0" fontId="3" fillId="0" borderId="115" xfId="11" applyFont="1" applyBorder="1" applyAlignment="1" applyProtection="1">
      <alignment horizontal="left"/>
    </xf>
    <xf numFmtId="0" fontId="3" fillId="16" borderId="115" xfId="11" applyFont="1" applyFill="1" applyBorder="1" applyAlignment="1" applyProtection="1">
      <alignment horizontal="left" indent="1"/>
    </xf>
    <xf numFmtId="0" fontId="3" fillId="0" borderId="116" xfId="11" applyFont="1" applyBorder="1" applyAlignment="1" applyProtection="1">
      <alignment horizontal="left"/>
    </xf>
    <xf numFmtId="0" fontId="3" fillId="16" borderId="116" xfId="11" applyFont="1" applyFill="1" applyBorder="1" applyAlignment="1" applyProtection="1">
      <alignment horizontal="left" indent="1"/>
    </xf>
    <xf numFmtId="0" fontId="3" fillId="16" borderId="114" xfId="11" applyFill="1" applyBorder="1"/>
    <xf numFmtId="0" fontId="3" fillId="16" borderId="115" xfId="11" applyFill="1" applyBorder="1"/>
    <xf numFmtId="0" fontId="3" fillId="16" borderId="116" xfId="11" applyFill="1" applyBorder="1"/>
    <xf numFmtId="0" fontId="3" fillId="0" borderId="114" xfId="11" applyBorder="1" applyAlignment="1">
      <alignment horizontal="left"/>
    </xf>
    <xf numFmtId="0" fontId="3" fillId="0" borderId="116" xfId="11" applyBorder="1" applyAlignment="1">
      <alignment horizontal="left"/>
    </xf>
    <xf numFmtId="44" fontId="3" fillId="16" borderId="114" xfId="25" applyFont="1" applyFill="1" applyBorder="1" applyAlignment="1" applyProtection="1">
      <alignment horizontal="left" indent="1"/>
    </xf>
    <xf numFmtId="44" fontId="3" fillId="16" borderId="116" xfId="25" applyFont="1" applyFill="1" applyBorder="1" applyAlignment="1" applyProtection="1">
      <alignment horizontal="left" indent="1"/>
    </xf>
    <xf numFmtId="8" fontId="5" fillId="14" borderId="94" xfId="26" applyNumberFormat="1" applyFont="1" applyFill="1" applyBorder="1" applyAlignment="1">
      <alignment horizontal="right"/>
    </xf>
    <xf numFmtId="20" fontId="2" fillId="0" borderId="0" xfId="11" applyNumberFormat="1" applyFont="1"/>
    <xf numFmtId="44" fontId="0" fillId="0" borderId="0" xfId="0" applyNumberFormat="1"/>
    <xf numFmtId="173" fontId="3" fillId="16" borderId="114" xfId="28" applyNumberFormat="1" applyFont="1" applyFill="1" applyBorder="1"/>
    <xf numFmtId="0" fontId="27" fillId="0" borderId="0" xfId="26" applyFont="1"/>
    <xf numFmtId="22" fontId="3" fillId="0" borderId="38" xfId="11" applyNumberFormat="1" applyBorder="1"/>
    <xf numFmtId="0" fontId="2" fillId="11" borderId="0" xfId="11" applyFont="1" applyFill="1"/>
    <xf numFmtId="44" fontId="2" fillId="11" borderId="0" xfId="25" quotePrefix="1" applyFont="1" applyFill="1"/>
    <xf numFmtId="173" fontId="3" fillId="16" borderId="115" xfId="28" applyNumberFormat="1" applyFont="1" applyFill="1" applyBorder="1"/>
    <xf numFmtId="173" fontId="3" fillId="16" borderId="116" xfId="28" applyNumberFormat="1" applyFont="1" applyFill="1" applyBorder="1"/>
    <xf numFmtId="173" fontId="3" fillId="16" borderId="116" xfId="25" applyNumberFormat="1" applyFont="1" applyFill="1" applyBorder="1" applyAlignment="1" applyProtection="1">
      <alignment horizontal="left" indent="1"/>
    </xf>
    <xf numFmtId="173" fontId="3" fillId="16" borderId="114" xfId="25" applyNumberFormat="1" applyFont="1" applyFill="1" applyBorder="1" applyAlignment="1" applyProtection="1">
      <alignment horizontal="left" indent="1"/>
    </xf>
    <xf numFmtId="0" fontId="2" fillId="0" borderId="53" xfId="11" applyFont="1" applyBorder="1" applyAlignment="1">
      <alignment horizontal="center" vertical="center" textRotation="90"/>
    </xf>
    <xf numFmtId="0" fontId="2" fillId="0" borderId="54" xfId="11" applyFont="1" applyBorder="1" applyAlignment="1">
      <alignment horizontal="center" vertical="center" textRotation="90"/>
    </xf>
    <xf numFmtId="0" fontId="2" fillId="0" borderId="55" xfId="11" applyFont="1" applyBorder="1" applyAlignment="1">
      <alignment horizontal="center" vertical="center" textRotation="90"/>
    </xf>
    <xf numFmtId="0" fontId="3" fillId="0" borderId="56" xfId="11" applyFont="1" applyBorder="1" applyAlignment="1">
      <alignment horizontal="right"/>
    </xf>
    <xf numFmtId="0" fontId="3" fillId="0" borderId="57" xfId="11" applyFont="1" applyBorder="1" applyAlignment="1">
      <alignment horizontal="right"/>
    </xf>
    <xf numFmtId="0" fontId="51" fillId="0" borderId="98" xfId="49" applyAlignment="1">
      <alignment horizontal="left" wrapText="1"/>
    </xf>
    <xf numFmtId="0" fontId="51" fillId="0" borderId="98" xfId="49" applyAlignment="1">
      <alignment horizontal="left"/>
    </xf>
    <xf numFmtId="0" fontId="32" fillId="0" borderId="112" xfId="11" applyFont="1" applyBorder="1" applyAlignment="1">
      <alignment horizontal="center" vertical="center"/>
    </xf>
    <xf numFmtId="0" fontId="32" fillId="0" borderId="113" xfId="11" applyFont="1" applyBorder="1" applyAlignment="1">
      <alignment horizontal="center" vertical="center"/>
    </xf>
    <xf numFmtId="0" fontId="53" fillId="0" borderId="71" xfId="20" applyFont="1" applyBorder="1" applyAlignment="1">
      <alignment horizontal="center"/>
    </xf>
    <xf numFmtId="0" fontId="53" fillId="0" borderId="72" xfId="20" applyFont="1" applyBorder="1" applyAlignment="1">
      <alignment horizontal="center"/>
    </xf>
    <xf numFmtId="0" fontId="53" fillId="0" borderId="73" xfId="20" applyFont="1" applyBorder="1" applyAlignment="1">
      <alignment horizontal="center"/>
    </xf>
    <xf numFmtId="0" fontId="17" fillId="0" borderId="80" xfId="20" applyBorder="1" applyAlignment="1">
      <alignment horizontal="center" vertical="center"/>
    </xf>
    <xf numFmtId="0" fontId="17" fillId="0" borderId="81" xfId="20" applyBorder="1" applyAlignment="1">
      <alignment horizontal="center" vertical="center"/>
    </xf>
    <xf numFmtId="0" fontId="17" fillId="0" borderId="82" xfId="20" applyBorder="1" applyAlignment="1">
      <alignment horizontal="center" vertical="center"/>
    </xf>
    <xf numFmtId="0" fontId="22" fillId="4" borderId="70" xfId="17" applyFont="1" applyFill="1" applyBorder="1" applyAlignment="1">
      <alignment horizontal="center" vertical="center" textRotation="90" wrapText="1"/>
    </xf>
    <xf numFmtId="0" fontId="23" fillId="4" borderId="62" xfId="17" applyFont="1" applyFill="1" applyBorder="1" applyAlignment="1">
      <alignment horizontal="center" vertical="center" textRotation="90"/>
    </xf>
    <xf numFmtId="0" fontId="23" fillId="4" borderId="59" xfId="17" applyFont="1" applyFill="1" applyBorder="1" applyAlignment="1">
      <alignment horizontal="center" vertical="center" textRotation="90"/>
    </xf>
    <xf numFmtId="0" fontId="20" fillId="0" borderId="67" xfId="17" applyFont="1" applyFill="1" applyBorder="1" applyAlignment="1">
      <alignment horizontal="center" vertical="center"/>
    </xf>
    <xf numFmtId="0" fontId="20" fillId="0" borderId="68" xfId="17" applyFont="1" applyFill="1" applyBorder="1" applyAlignment="1">
      <alignment horizontal="center" vertical="center"/>
    </xf>
    <xf numFmtId="0" fontId="20" fillId="0" borderId="69" xfId="17" applyFont="1" applyFill="1" applyBorder="1" applyAlignment="1">
      <alignment horizontal="center" vertical="center"/>
    </xf>
    <xf numFmtId="173" fontId="2" fillId="6" borderId="70" xfId="9" applyNumberFormat="1" applyFont="1" applyFill="1" applyBorder="1" applyAlignment="1">
      <alignment horizontal="center"/>
    </xf>
    <xf numFmtId="173" fontId="2" fillId="6" borderId="65" xfId="9" applyNumberFormat="1" applyFont="1" applyFill="1" applyBorder="1" applyAlignment="1">
      <alignment horizontal="center"/>
    </xf>
    <xf numFmtId="173" fontId="2" fillId="6" borderId="66" xfId="9" applyNumberFormat="1" applyFont="1" applyFill="1" applyBorder="1" applyAlignment="1">
      <alignment horizontal="center"/>
    </xf>
    <xf numFmtId="174" fontId="2" fillId="6" borderId="70" xfId="2" applyNumberFormat="1" applyFont="1" applyFill="1" applyBorder="1" applyAlignment="1">
      <alignment horizontal="center"/>
    </xf>
    <xf numFmtId="174" fontId="2" fillId="6" borderId="65" xfId="2" applyNumberFormat="1" applyFont="1" applyFill="1" applyBorder="1" applyAlignment="1">
      <alignment horizontal="center"/>
    </xf>
    <xf numFmtId="174" fontId="2" fillId="6" borderId="66" xfId="2" applyNumberFormat="1" applyFont="1" applyFill="1" applyBorder="1" applyAlignment="1">
      <alignment horizontal="center"/>
    </xf>
    <xf numFmtId="173" fontId="2" fillId="0" borderId="70" xfId="9" applyNumberFormat="1" applyFont="1" applyBorder="1" applyAlignment="1">
      <alignment horizontal="center"/>
    </xf>
    <xf numFmtId="173" fontId="2" fillId="0" borderId="65" xfId="9" applyNumberFormat="1" applyFont="1" applyBorder="1" applyAlignment="1">
      <alignment horizontal="center"/>
    </xf>
    <xf numFmtId="173" fontId="2" fillId="0" borderId="66" xfId="9" applyNumberFormat="1" applyFont="1" applyBorder="1" applyAlignment="1">
      <alignment horizontal="center"/>
    </xf>
    <xf numFmtId="0" fontId="41" fillId="0" borderId="0" xfId="31" applyFont="1" applyAlignment="1">
      <alignment vertical="center"/>
    </xf>
    <xf numFmtId="0" fontId="2" fillId="0" borderId="0" xfId="31" applyFont="1"/>
    <xf numFmtId="0" fontId="2" fillId="0" borderId="0" xfId="31" applyFont="1" applyAlignment="1">
      <alignment horizontal="left"/>
    </xf>
    <xf numFmtId="0" fontId="3" fillId="0" borderId="0" xfId="31" applyAlignment="1">
      <alignment horizontal="center"/>
    </xf>
    <xf numFmtId="0" fontId="2" fillId="0" borderId="0" xfId="31" applyFont="1" applyAlignment="1">
      <alignment horizontal="center"/>
    </xf>
    <xf numFmtId="0" fontId="2" fillId="12" borderId="0" xfId="31" applyFont="1" applyFill="1"/>
    <xf numFmtId="167" fontId="5" fillId="0" borderId="0" xfId="15" applyNumberFormat="1" applyAlignment="1">
      <alignment horizontal="left" wrapText="1"/>
    </xf>
    <xf numFmtId="0" fontId="5" fillId="0" borderId="21" xfId="15" applyBorder="1" applyAlignment="1">
      <alignment horizontal="left" wrapText="1"/>
    </xf>
    <xf numFmtId="0" fontId="5" fillId="0" borderId="22" xfId="15" applyBorder="1" applyAlignment="1">
      <alignment horizontal="left" wrapText="1"/>
    </xf>
    <xf numFmtId="0" fontId="5" fillId="0" borderId="23" xfId="15" applyBorder="1" applyAlignment="1">
      <alignment horizontal="left" wrapText="1"/>
    </xf>
    <xf numFmtId="0" fontId="5" fillId="0" borderId="0" xfId="15" applyAlignment="1">
      <alignment horizontal="left" wrapText="1"/>
    </xf>
    <xf numFmtId="0" fontId="5" fillId="5" borderId="32" xfId="15" applyFill="1" applyBorder="1"/>
    <xf numFmtId="0" fontId="5" fillId="5" borderId="33" xfId="15" applyFill="1" applyBorder="1"/>
    <xf numFmtId="0" fontId="5" fillId="5" borderId="34" xfId="15" applyFill="1" applyBorder="1"/>
    <xf numFmtId="0" fontId="5" fillId="5" borderId="24" xfId="15" applyFill="1" applyBorder="1"/>
    <xf numFmtId="0" fontId="5" fillId="5" borderId="25" xfId="15" applyFill="1" applyBorder="1"/>
    <xf numFmtId="0" fontId="5" fillId="5" borderId="26" xfId="15" applyFill="1" applyBorder="1"/>
    <xf numFmtId="167" fontId="5" fillId="0" borderId="30" xfId="15" applyNumberFormat="1" applyBorder="1" applyProtection="1">
      <protection hidden="1"/>
    </xf>
    <xf numFmtId="0" fontId="5" fillId="5" borderId="27" xfId="15" applyFill="1" applyBorder="1"/>
    <xf numFmtId="0" fontId="5" fillId="5" borderId="28" xfId="15" applyFill="1" applyBorder="1"/>
    <xf numFmtId="0" fontId="5" fillId="5" borderId="29" xfId="15" applyFill="1" applyBorder="1"/>
    <xf numFmtId="44" fontId="2" fillId="0" borderId="0" xfId="0" applyNumberFormat="1" applyFont="1"/>
    <xf numFmtId="0" fontId="56" fillId="0" borderId="0" xfId="43" applyNumberFormat="1" applyFont="1" applyAlignment="1">
      <alignment horizontal="left"/>
    </xf>
  </cellXfs>
  <cellStyles count="51">
    <cellStyle name="20 % - Accent3 2" xfId="27" xr:uid="{00000000-0005-0000-0000-000000000000}"/>
    <cellStyle name="Accent1" xfId="42" builtinId="29"/>
    <cellStyle name="Accent1 2" xfId="46" xr:uid="{00000000-0005-0000-0000-000002000000}"/>
    <cellStyle name="Currency 2" xfId="34" xr:uid="{00000000-0005-0000-0000-000003000000}"/>
    <cellStyle name="Lien hypertexte 2" xfId="1" xr:uid="{00000000-0005-0000-0000-000005000000}"/>
    <cellStyle name="Milliers 2" xfId="2" xr:uid="{00000000-0005-0000-0000-000006000000}"/>
    <cellStyle name="Monétaire" xfId="28" builtinId="4"/>
    <cellStyle name="Monétaire 2" xfId="3" xr:uid="{00000000-0005-0000-0000-000008000000}"/>
    <cellStyle name="Monétaire 2 2" xfId="35" xr:uid="{00000000-0005-0000-0000-000009000000}"/>
    <cellStyle name="Monétaire 3" xfId="4" xr:uid="{00000000-0005-0000-0000-00000A000000}"/>
    <cellStyle name="Monétaire 3 2" xfId="25" xr:uid="{00000000-0005-0000-0000-00000B000000}"/>
    <cellStyle name="Monétaire 4" xfId="5" xr:uid="{00000000-0005-0000-0000-00000C000000}"/>
    <cellStyle name="Monétaire 5" xfId="6" xr:uid="{00000000-0005-0000-0000-00000D000000}"/>
    <cellStyle name="Monétaire 5 2" xfId="30" xr:uid="{00000000-0005-0000-0000-00000E000000}"/>
    <cellStyle name="Monétaire 6" xfId="7" xr:uid="{00000000-0005-0000-0000-00000F000000}"/>
    <cellStyle name="Monétaire 7" xfId="8" xr:uid="{00000000-0005-0000-0000-000010000000}"/>
    <cellStyle name="Monétaire 8" xfId="9" xr:uid="{00000000-0005-0000-0000-000011000000}"/>
    <cellStyle name="Normal" xfId="0" builtinId="0"/>
    <cellStyle name="Normal 2" xfId="10" xr:uid="{00000000-0005-0000-0000-000015000000}"/>
    <cellStyle name="Normal 2 2" xfId="11" xr:uid="{00000000-0005-0000-0000-000016000000}"/>
    <cellStyle name="Normal 2 2 2" xfId="12" xr:uid="{00000000-0005-0000-0000-000017000000}"/>
    <cellStyle name="Normal 2 2 2 2" xfId="29" xr:uid="{00000000-0005-0000-0000-000018000000}"/>
    <cellStyle name="Normal 2 2 2 2 2" xfId="33" xr:uid="{00000000-0005-0000-0000-000019000000}"/>
    <cellStyle name="Normal 2 3" xfId="24" xr:uid="{00000000-0005-0000-0000-00001A000000}"/>
    <cellStyle name="Normal 2 4" xfId="36" xr:uid="{00000000-0005-0000-0000-00001B000000}"/>
    <cellStyle name="Normal 2_Calcul Intermédiaire" xfId="13" xr:uid="{00000000-0005-0000-0000-00001C000000}"/>
    <cellStyle name="Normal 3" xfId="14" xr:uid="{00000000-0005-0000-0000-00001D000000}"/>
    <cellStyle name="Normal 3 2" xfId="26" xr:uid="{00000000-0005-0000-0000-00001E000000}"/>
    <cellStyle name="Normal 3 3" xfId="31" xr:uid="{00000000-0005-0000-0000-00001F000000}"/>
    <cellStyle name="Normal 3_Exercices supplémentaires" xfId="15" xr:uid="{00000000-0005-0000-0000-000020000000}"/>
    <cellStyle name="Normal 4" xfId="16" xr:uid="{00000000-0005-0000-0000-000021000000}"/>
    <cellStyle name="Normal 4 2" xfId="47" xr:uid="{00000000-0005-0000-0000-000022000000}"/>
    <cellStyle name="Normal 5" xfId="17" xr:uid="{00000000-0005-0000-0000-000023000000}"/>
    <cellStyle name="Normal 6" xfId="37" xr:uid="{00000000-0005-0000-0000-000024000000}"/>
    <cellStyle name="Normal 7" xfId="38" xr:uid="{00000000-0005-0000-0000-000025000000}"/>
    <cellStyle name="Normal 8" xfId="39" xr:uid="{00000000-0005-0000-0000-000026000000}"/>
    <cellStyle name="Normal 9" xfId="43" xr:uid="{00000000-0005-0000-0000-000027000000}"/>
    <cellStyle name="Normal_Employé(e)s 2 2" xfId="32" xr:uid="{00000000-0005-0000-0000-000028000000}"/>
    <cellStyle name="Normal_Feuil1" xfId="18" xr:uid="{00000000-0005-0000-0000-000029000000}"/>
    <cellStyle name="Pourcentage 2" xfId="19" xr:uid="{00000000-0005-0000-0000-00002D000000}"/>
    <cellStyle name="Titre 1" xfId="41" builtinId="16"/>
    <cellStyle name="Titre 1 2" xfId="49" xr:uid="{E845F418-CBF2-4404-AF83-924BC854F91D}"/>
    <cellStyle name="Titre 2" xfId="20" builtinId="17"/>
    <cellStyle name="Titre 2 2" xfId="48" xr:uid="{00000000-0005-0000-0000-000030000000}"/>
    <cellStyle name="Titre 3" xfId="21" builtinId="18"/>
    <cellStyle name="Titre 3 2" xfId="50" xr:uid="{71055764-6DC6-42EF-BB5E-D145A367FF4A}"/>
    <cellStyle name="Titre 4" xfId="22" builtinId="19"/>
    <cellStyle name="Total" xfId="23" builtinId="25"/>
    <cellStyle name="Total 2" xfId="40" xr:uid="{00000000-0005-0000-0000-000034000000}"/>
    <cellStyle name="Total 3" xfId="44" xr:uid="{00000000-0005-0000-0000-000035000000}"/>
    <cellStyle name="Total 4" xfId="45" xr:uid="{00000000-0005-0000-0000-00003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m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tmp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114300</xdr:rowOff>
    </xdr:from>
    <xdr:to>
      <xdr:col>4</xdr:col>
      <xdr:colOff>9525</xdr:colOff>
      <xdr:row>4</xdr:row>
      <xdr:rowOff>209550</xdr:rowOff>
    </xdr:to>
    <xdr:pic>
      <xdr:nvPicPr>
        <xdr:cNvPr id="21507" name="Image 1" descr="C:\Program Files (x86)\Microsoft Office\MEDIA\CAGCAT10\j0234131.wmf">
          <a:extLst>
            <a:ext uri="{FF2B5EF4-FFF2-40B4-BE49-F238E27FC236}">
              <a16:creationId xmlns:a16="http://schemas.microsoft.com/office/drawing/2014/main" id="{00000000-0008-0000-0B00-00000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4300"/>
          <a:ext cx="9525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85725</xdr:colOff>
      <xdr:row>21</xdr:row>
      <xdr:rowOff>114300</xdr:rowOff>
    </xdr:from>
    <xdr:ext cx="952500" cy="1009650"/>
    <xdr:pic>
      <xdr:nvPicPr>
        <xdr:cNvPr id="3" name="Image 1" descr="C:\Program Files (x86)\Microsoft Office\MEDIA\CAGCAT10\j0234131.wmf">
          <a:extLst>
            <a:ext uri="{FF2B5EF4-FFF2-40B4-BE49-F238E27FC236}">
              <a16:creationId xmlns:a16="http://schemas.microsoft.com/office/drawing/2014/main" id="{451EE15D-4542-4E85-AA0A-0046910C5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4300"/>
          <a:ext cx="9525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2</xdr:row>
      <xdr:rowOff>85725</xdr:rowOff>
    </xdr:from>
    <xdr:to>
      <xdr:col>14</xdr:col>
      <xdr:colOff>519430</xdr:colOff>
      <xdr:row>14</xdr:row>
      <xdr:rowOff>28575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197E55-ED83-44A2-BAC4-E9AA0D1E2B6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676275"/>
          <a:ext cx="5491480" cy="3486150"/>
        </a:xfrm>
        <a:prstGeom prst="rect">
          <a:avLst/>
        </a:prstGeom>
      </xdr:spPr>
    </xdr:pic>
    <xdr:clientData/>
  </xdr:twoCellAnchor>
  <xdr:twoCellAnchor>
    <xdr:from>
      <xdr:col>8</xdr:col>
      <xdr:colOff>47625</xdr:colOff>
      <xdr:row>6</xdr:row>
      <xdr:rowOff>276225</xdr:rowOff>
    </xdr:from>
    <xdr:to>
      <xdr:col>14</xdr:col>
      <xdr:colOff>419100</xdr:colOff>
      <xdr:row>7</xdr:row>
      <xdr:rowOff>200025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F9AEA79E-1F33-4E58-9A5A-1F92EEB223F8}"/>
            </a:ext>
          </a:extLst>
        </xdr:cNvPr>
        <xdr:cNvSpPr/>
      </xdr:nvSpPr>
      <xdr:spPr>
        <a:xfrm>
          <a:off x="8753475" y="2047875"/>
          <a:ext cx="5286375" cy="21907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8</xdr:col>
      <xdr:colOff>76201</xdr:colOff>
      <xdr:row>9</xdr:row>
      <xdr:rowOff>180976</xdr:rowOff>
    </xdr:from>
    <xdr:to>
      <xdr:col>14</xdr:col>
      <xdr:colOff>419101</xdr:colOff>
      <xdr:row>10</xdr:row>
      <xdr:rowOff>76201</xdr:rowOff>
    </xdr:to>
    <xdr:sp macro="" textlink="">
      <xdr:nvSpPr>
        <xdr:cNvPr id="4" name="Rectangle : coins arrondis 3">
          <a:extLst>
            <a:ext uri="{FF2B5EF4-FFF2-40B4-BE49-F238E27FC236}">
              <a16:creationId xmlns:a16="http://schemas.microsoft.com/office/drawing/2014/main" id="{A6DF87DD-69DB-4268-845E-E8D7C61FBE62}"/>
            </a:ext>
          </a:extLst>
        </xdr:cNvPr>
        <xdr:cNvSpPr/>
      </xdr:nvSpPr>
      <xdr:spPr>
        <a:xfrm>
          <a:off x="8782051" y="2838451"/>
          <a:ext cx="5257800" cy="19050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8</xdr:col>
      <xdr:colOff>66676</xdr:colOff>
      <xdr:row>11</xdr:row>
      <xdr:rowOff>28575</xdr:rowOff>
    </xdr:from>
    <xdr:to>
      <xdr:col>12</xdr:col>
      <xdr:colOff>104776</xdr:colOff>
      <xdr:row>12</xdr:row>
      <xdr:rowOff>171450</xdr:rowOff>
    </xdr:to>
    <xdr:sp macro="" textlink="">
      <xdr:nvSpPr>
        <xdr:cNvPr id="5" name="Rectangle : coins arrondis 4">
          <a:extLst>
            <a:ext uri="{FF2B5EF4-FFF2-40B4-BE49-F238E27FC236}">
              <a16:creationId xmlns:a16="http://schemas.microsoft.com/office/drawing/2014/main" id="{B4116F42-440D-47EA-BF2D-40B616C2F9BF}"/>
            </a:ext>
          </a:extLst>
        </xdr:cNvPr>
        <xdr:cNvSpPr/>
      </xdr:nvSpPr>
      <xdr:spPr>
        <a:xfrm>
          <a:off x="8772526" y="3276600"/>
          <a:ext cx="3314700" cy="43815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</xdr:row>
      <xdr:rowOff>28575</xdr:rowOff>
    </xdr:from>
    <xdr:to>
      <xdr:col>9</xdr:col>
      <xdr:colOff>314325</xdr:colOff>
      <xdr:row>18</xdr:row>
      <xdr:rowOff>83185</xdr:rowOff>
    </xdr:to>
    <xdr:pic>
      <xdr:nvPicPr>
        <xdr:cNvPr id="2" name="Image 1" descr="Capture d’écran">
          <a:extLst>
            <a:ext uri="{FF2B5EF4-FFF2-40B4-BE49-F238E27FC236}">
              <a16:creationId xmlns:a16="http://schemas.microsoft.com/office/drawing/2014/main" id="{E31AA9C8-BF8B-4767-8FC8-5189C3F148E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2075" y="990600"/>
          <a:ext cx="4600575" cy="3864610"/>
        </a:xfrm>
        <a:prstGeom prst="rect">
          <a:avLst/>
        </a:prstGeom>
      </xdr:spPr>
    </xdr:pic>
    <xdr:clientData/>
  </xdr:twoCellAnchor>
  <xdr:twoCellAnchor>
    <xdr:from>
      <xdr:col>4</xdr:col>
      <xdr:colOff>619125</xdr:colOff>
      <xdr:row>9</xdr:row>
      <xdr:rowOff>95250</xdr:rowOff>
    </xdr:from>
    <xdr:to>
      <xdr:col>6</xdr:col>
      <xdr:colOff>200025</xdr:colOff>
      <xdr:row>10</xdr:row>
      <xdr:rowOff>85725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B3E51AD3-1D7D-4C17-ABC9-CF743BEA01EF}"/>
            </a:ext>
          </a:extLst>
        </xdr:cNvPr>
        <xdr:cNvSpPr/>
      </xdr:nvSpPr>
      <xdr:spPr>
        <a:xfrm>
          <a:off x="6267450" y="2724150"/>
          <a:ext cx="1104900" cy="22860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18</xdr:row>
      <xdr:rowOff>19050</xdr:rowOff>
    </xdr:from>
    <xdr:to>
      <xdr:col>1</xdr:col>
      <xdr:colOff>276225</xdr:colOff>
      <xdr:row>21</xdr:row>
      <xdr:rowOff>142875</xdr:rowOff>
    </xdr:to>
    <xdr:pic>
      <xdr:nvPicPr>
        <xdr:cNvPr id="19461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1400-000005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95775"/>
          <a:ext cx="12382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14</xdr:row>
      <xdr:rowOff>0</xdr:rowOff>
    </xdr:from>
    <xdr:to>
      <xdr:col>8</xdr:col>
      <xdr:colOff>600075</xdr:colOff>
      <xdr:row>19</xdr:row>
      <xdr:rowOff>0</xdr:rowOff>
    </xdr:to>
    <xdr:pic>
      <xdr:nvPicPr>
        <xdr:cNvPr id="19462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1400-000006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3286125"/>
          <a:ext cx="204787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2"/>
  <sheetViews>
    <sheetView tabSelected="1" workbookViewId="0">
      <selection activeCell="G1" sqref="G1"/>
    </sheetView>
  </sheetViews>
  <sheetFormatPr baseColWidth="10" defaultColWidth="11.42578125" defaultRowHeight="14.25"/>
  <cols>
    <col min="1" max="1" width="11.42578125" style="239" customWidth="1"/>
    <col min="2" max="2" width="16.28515625" style="239" customWidth="1"/>
    <col min="3" max="3" width="21.85546875" style="239" bestFit="1" customWidth="1"/>
    <col min="4" max="4" width="14.7109375" style="239" customWidth="1"/>
    <col min="5" max="5" width="15" style="239" bestFit="1" customWidth="1"/>
    <col min="6" max="7" width="15" style="239" customWidth="1"/>
    <col min="8" max="8" width="15.7109375" style="239" customWidth="1"/>
    <col min="9" max="9" width="11.42578125" style="239" bestFit="1" customWidth="1"/>
    <col min="10" max="10" width="12.85546875" style="239" customWidth="1"/>
    <col min="11" max="11" width="15.42578125" style="239" customWidth="1"/>
    <col min="12" max="16384" width="11.42578125" style="239"/>
  </cols>
  <sheetData>
    <row r="1" spans="1:11" s="242" customFormat="1" ht="26.25" customHeight="1" thickBot="1">
      <c r="A1" s="237" t="s">
        <v>462</v>
      </c>
      <c r="B1" s="237" t="s">
        <v>94</v>
      </c>
      <c r="C1" s="237" t="s">
        <v>72</v>
      </c>
      <c r="D1" s="237" t="s">
        <v>288</v>
      </c>
      <c r="E1" s="237" t="s">
        <v>289</v>
      </c>
      <c r="F1" s="237" t="s">
        <v>463</v>
      </c>
      <c r="G1" s="237" t="s">
        <v>553</v>
      </c>
      <c r="H1" s="208" t="s">
        <v>290</v>
      </c>
      <c r="I1" s="208" t="s">
        <v>233</v>
      </c>
      <c r="J1" s="208" t="s">
        <v>232</v>
      </c>
      <c r="K1" s="238" t="s">
        <v>291</v>
      </c>
    </row>
    <row r="2" spans="1:11" ht="20.25" customHeight="1" thickTop="1">
      <c r="A2" s="209">
        <v>1035</v>
      </c>
      <c r="B2" s="97" t="s">
        <v>294</v>
      </c>
      <c r="C2" s="97" t="s">
        <v>295</v>
      </c>
      <c r="D2" s="93" t="s">
        <v>329</v>
      </c>
      <c r="E2" s="93" t="s">
        <v>293</v>
      </c>
      <c r="F2" s="93" t="s">
        <v>11</v>
      </c>
      <c r="G2" s="93"/>
      <c r="H2" s="210">
        <v>42409</v>
      </c>
      <c r="I2" s="184">
        <v>35</v>
      </c>
      <c r="J2" s="183">
        <v>13</v>
      </c>
    </row>
    <row r="3" spans="1:11" ht="20.25" customHeight="1">
      <c r="A3" s="209">
        <v>1011</v>
      </c>
      <c r="B3" s="96" t="s">
        <v>104</v>
      </c>
      <c r="C3" s="96" t="s">
        <v>298</v>
      </c>
      <c r="D3" s="93" t="s">
        <v>296</v>
      </c>
      <c r="E3" s="93" t="s">
        <v>293</v>
      </c>
      <c r="F3" s="93" t="s">
        <v>10</v>
      </c>
      <c r="G3" s="93"/>
      <c r="H3" s="210">
        <v>41961</v>
      </c>
      <c r="I3" s="184">
        <v>44</v>
      </c>
      <c r="J3" s="183">
        <v>13</v>
      </c>
    </row>
    <row r="4" spans="1:11" ht="20.25" customHeight="1">
      <c r="A4" s="209">
        <v>1054</v>
      </c>
      <c r="B4" s="97" t="s">
        <v>300</v>
      </c>
      <c r="C4" s="97" t="s">
        <v>301</v>
      </c>
      <c r="D4" s="93" t="s">
        <v>467</v>
      </c>
      <c r="E4" s="93" t="s">
        <v>302</v>
      </c>
      <c r="F4" s="93" t="s">
        <v>9</v>
      </c>
      <c r="G4" s="93"/>
      <c r="H4" s="210">
        <v>38955</v>
      </c>
      <c r="I4" s="184">
        <v>36</v>
      </c>
      <c r="J4" s="183">
        <v>13</v>
      </c>
    </row>
    <row r="5" spans="1:11" ht="20.25" customHeight="1">
      <c r="A5" s="209">
        <v>1020</v>
      </c>
      <c r="B5" s="93" t="s">
        <v>230</v>
      </c>
      <c r="C5" s="93" t="s">
        <v>303</v>
      </c>
      <c r="D5" s="93" t="s">
        <v>299</v>
      </c>
      <c r="E5" s="93" t="s">
        <v>304</v>
      </c>
      <c r="F5" s="93" t="s">
        <v>8</v>
      </c>
      <c r="G5" s="93"/>
      <c r="H5" s="240">
        <v>41429</v>
      </c>
      <c r="I5" s="184">
        <v>40</v>
      </c>
      <c r="J5" s="183">
        <v>13.5</v>
      </c>
    </row>
    <row r="6" spans="1:11" ht="20.25" customHeight="1">
      <c r="A6" s="209">
        <v>1112</v>
      </c>
      <c r="B6" s="93" t="s">
        <v>305</v>
      </c>
      <c r="C6" s="93" t="s">
        <v>306</v>
      </c>
      <c r="D6" s="93" t="s">
        <v>329</v>
      </c>
      <c r="E6" s="93" t="s">
        <v>307</v>
      </c>
      <c r="F6" s="93" t="s">
        <v>7</v>
      </c>
      <c r="G6" s="93"/>
      <c r="H6" s="210">
        <v>42255</v>
      </c>
      <c r="I6" s="184">
        <v>35</v>
      </c>
      <c r="J6" s="183">
        <v>14</v>
      </c>
    </row>
    <row r="7" spans="1:11" ht="20.25" customHeight="1">
      <c r="A7" s="209">
        <v>1032</v>
      </c>
      <c r="B7" s="96" t="s">
        <v>473</v>
      </c>
      <c r="C7" s="96" t="s">
        <v>308</v>
      </c>
      <c r="D7" s="93" t="s">
        <v>296</v>
      </c>
      <c r="E7" s="93" t="s">
        <v>304</v>
      </c>
      <c r="F7" s="93" t="s">
        <v>6</v>
      </c>
      <c r="G7" s="93"/>
      <c r="H7" s="240">
        <v>42029</v>
      </c>
      <c r="I7" s="184">
        <v>36</v>
      </c>
      <c r="J7" s="183">
        <v>14</v>
      </c>
    </row>
    <row r="8" spans="1:11" ht="20.25" customHeight="1">
      <c r="A8" s="209">
        <v>1045</v>
      </c>
      <c r="B8" s="96" t="s">
        <v>448</v>
      </c>
      <c r="C8" s="96" t="s">
        <v>310</v>
      </c>
      <c r="D8" s="93" t="s">
        <v>467</v>
      </c>
      <c r="E8" s="93" t="s">
        <v>293</v>
      </c>
      <c r="F8" s="93" t="s">
        <v>5</v>
      </c>
      <c r="G8" s="93"/>
      <c r="H8" s="240">
        <v>41699</v>
      </c>
      <c r="I8" s="184">
        <v>35</v>
      </c>
      <c r="J8" s="183">
        <v>14</v>
      </c>
    </row>
    <row r="9" spans="1:11" ht="20.25" customHeight="1">
      <c r="A9" s="209">
        <v>1067</v>
      </c>
      <c r="B9" s="97" t="s">
        <v>309</v>
      </c>
      <c r="C9" s="97" t="s">
        <v>310</v>
      </c>
      <c r="D9" s="93" t="s">
        <v>299</v>
      </c>
      <c r="E9" s="93" t="s">
        <v>293</v>
      </c>
      <c r="F9" s="93" t="s">
        <v>4</v>
      </c>
      <c r="G9" s="93"/>
      <c r="H9" s="240">
        <v>41456</v>
      </c>
      <c r="I9" s="184">
        <v>40</v>
      </c>
      <c r="J9" s="183">
        <v>14</v>
      </c>
    </row>
    <row r="10" spans="1:11" ht="20.25" customHeight="1">
      <c r="A10" s="211">
        <v>1005</v>
      </c>
      <c r="B10" s="97" t="s">
        <v>294</v>
      </c>
      <c r="C10" s="97" t="s">
        <v>311</v>
      </c>
      <c r="D10" s="93" t="s">
        <v>471</v>
      </c>
      <c r="E10" s="93" t="s">
        <v>304</v>
      </c>
      <c r="F10" s="93" t="s">
        <v>3</v>
      </c>
      <c r="G10" s="93"/>
      <c r="H10" s="240">
        <v>41187</v>
      </c>
      <c r="I10" s="184">
        <v>40</v>
      </c>
      <c r="J10" s="183">
        <v>14</v>
      </c>
    </row>
    <row r="11" spans="1:11" ht="20.25" customHeight="1">
      <c r="A11" s="209">
        <v>1079</v>
      </c>
      <c r="B11" s="93" t="s">
        <v>312</v>
      </c>
      <c r="C11" s="97" t="s">
        <v>313</v>
      </c>
      <c r="D11" s="93" t="s">
        <v>467</v>
      </c>
      <c r="E11" s="93" t="s">
        <v>307</v>
      </c>
      <c r="F11" s="93" t="s">
        <v>2</v>
      </c>
      <c r="G11" s="93"/>
      <c r="H11" s="240">
        <v>39952</v>
      </c>
      <c r="I11" s="184">
        <v>44</v>
      </c>
      <c r="J11" s="183">
        <v>14</v>
      </c>
    </row>
    <row r="12" spans="1:11" ht="20.25" customHeight="1">
      <c r="A12" s="209">
        <v>1048</v>
      </c>
      <c r="B12" s="96" t="s">
        <v>104</v>
      </c>
      <c r="C12" s="96" t="s">
        <v>314</v>
      </c>
      <c r="D12" s="93" t="s">
        <v>299</v>
      </c>
      <c r="E12" s="93" t="s">
        <v>293</v>
      </c>
      <c r="F12" s="93" t="s">
        <v>1</v>
      </c>
      <c r="G12" s="93"/>
      <c r="H12" s="210">
        <v>39722</v>
      </c>
      <c r="I12" s="184">
        <v>40</v>
      </c>
      <c r="J12" s="183">
        <v>14</v>
      </c>
    </row>
    <row r="13" spans="1:11" ht="20.25" customHeight="1">
      <c r="A13" s="209">
        <v>1021</v>
      </c>
      <c r="B13" s="97" t="s">
        <v>315</v>
      </c>
      <c r="C13" s="97" t="s">
        <v>316</v>
      </c>
      <c r="D13" s="93" t="s">
        <v>296</v>
      </c>
      <c r="E13" s="93" t="s">
        <v>293</v>
      </c>
      <c r="F13" s="93" t="s">
        <v>12</v>
      </c>
      <c r="G13" s="93"/>
      <c r="H13" s="210">
        <v>39354</v>
      </c>
      <c r="I13" s="184">
        <v>44</v>
      </c>
      <c r="J13" s="183">
        <v>14</v>
      </c>
    </row>
    <row r="14" spans="1:11" ht="20.25" customHeight="1">
      <c r="A14" s="209">
        <v>1078</v>
      </c>
      <c r="B14" s="96" t="s">
        <v>101</v>
      </c>
      <c r="C14" s="96" t="s">
        <v>317</v>
      </c>
      <c r="D14" s="93" t="s">
        <v>467</v>
      </c>
      <c r="E14" s="93" t="s">
        <v>293</v>
      </c>
      <c r="F14" s="93" t="s">
        <v>11</v>
      </c>
      <c r="G14" s="93"/>
      <c r="H14" s="210">
        <v>42455</v>
      </c>
      <c r="I14" s="184">
        <v>44</v>
      </c>
      <c r="J14" s="183">
        <v>15</v>
      </c>
    </row>
    <row r="15" spans="1:11" ht="20.25" customHeight="1">
      <c r="A15" s="211">
        <v>1003</v>
      </c>
      <c r="B15" s="96" t="s">
        <v>448</v>
      </c>
      <c r="C15" s="96" t="s">
        <v>80</v>
      </c>
      <c r="D15" s="93" t="s">
        <v>299</v>
      </c>
      <c r="E15" s="93" t="s">
        <v>302</v>
      </c>
      <c r="F15" s="93" t="s">
        <v>10</v>
      </c>
      <c r="G15" s="93"/>
      <c r="H15" s="210">
        <v>41890</v>
      </c>
      <c r="I15" s="184">
        <v>35</v>
      </c>
      <c r="J15" s="183">
        <v>15</v>
      </c>
    </row>
    <row r="16" spans="1:11" ht="20.25" customHeight="1">
      <c r="A16" s="209">
        <v>1030</v>
      </c>
      <c r="B16" s="93" t="s">
        <v>318</v>
      </c>
      <c r="C16" s="96" t="s">
        <v>80</v>
      </c>
      <c r="D16" s="93" t="s">
        <v>299</v>
      </c>
      <c r="E16" s="93" t="s">
        <v>307</v>
      </c>
      <c r="F16" s="93" t="s">
        <v>9</v>
      </c>
      <c r="G16" s="93"/>
      <c r="H16" s="210">
        <v>41038</v>
      </c>
      <c r="I16" s="184">
        <v>40</v>
      </c>
      <c r="J16" s="183">
        <v>15</v>
      </c>
    </row>
    <row r="17" spans="1:10" ht="20.25" customHeight="1">
      <c r="A17" s="209">
        <v>1053</v>
      </c>
      <c r="B17" s="97" t="s">
        <v>319</v>
      </c>
      <c r="C17" s="97" t="s">
        <v>320</v>
      </c>
      <c r="D17" s="93" t="s">
        <v>296</v>
      </c>
      <c r="E17" s="93" t="s">
        <v>307</v>
      </c>
      <c r="F17" s="93" t="s">
        <v>8</v>
      </c>
      <c r="G17" s="93"/>
      <c r="H17" s="210">
        <v>40936</v>
      </c>
      <c r="I17" s="184">
        <v>40</v>
      </c>
      <c r="J17" s="183">
        <v>15</v>
      </c>
    </row>
    <row r="18" spans="1:10" ht="20.25" customHeight="1">
      <c r="A18" s="209">
        <v>1046</v>
      </c>
      <c r="B18" s="96" t="s">
        <v>470</v>
      </c>
      <c r="C18" s="96" t="s">
        <v>228</v>
      </c>
      <c r="D18" s="93" t="s">
        <v>296</v>
      </c>
      <c r="E18" s="93" t="s">
        <v>302</v>
      </c>
      <c r="F18" s="93" t="s">
        <v>7</v>
      </c>
      <c r="G18" s="93"/>
      <c r="H18" s="240">
        <v>42535</v>
      </c>
      <c r="I18" s="184">
        <v>40</v>
      </c>
      <c r="J18" s="183">
        <v>16</v>
      </c>
    </row>
    <row r="19" spans="1:10" ht="20.25" customHeight="1">
      <c r="A19" s="209">
        <v>1012</v>
      </c>
      <c r="B19" s="97" t="s">
        <v>321</v>
      </c>
      <c r="C19" s="97" t="s">
        <v>228</v>
      </c>
      <c r="D19" s="93" t="s">
        <v>467</v>
      </c>
      <c r="E19" s="93" t="s">
        <v>293</v>
      </c>
      <c r="F19" s="93" t="s">
        <v>6</v>
      </c>
      <c r="G19" s="93"/>
      <c r="H19" s="240">
        <v>42141</v>
      </c>
      <c r="I19" s="184">
        <v>44</v>
      </c>
      <c r="J19" s="183">
        <v>16</v>
      </c>
    </row>
    <row r="20" spans="1:10" ht="20.25" customHeight="1">
      <c r="A20" s="209">
        <v>1018</v>
      </c>
      <c r="B20" s="93" t="s">
        <v>324</v>
      </c>
      <c r="C20" s="93" t="s">
        <v>323</v>
      </c>
      <c r="D20" s="93" t="s">
        <v>299</v>
      </c>
      <c r="E20" s="93" t="s">
        <v>304</v>
      </c>
      <c r="F20" s="93" t="s">
        <v>5</v>
      </c>
      <c r="G20" s="93"/>
      <c r="H20" s="240">
        <v>42105</v>
      </c>
      <c r="I20" s="184">
        <v>35</v>
      </c>
      <c r="J20" s="183">
        <v>16</v>
      </c>
    </row>
    <row r="21" spans="1:10" ht="20.25" customHeight="1">
      <c r="A21" s="209">
        <v>1050</v>
      </c>
      <c r="B21" s="97" t="s">
        <v>322</v>
      </c>
      <c r="C21" s="97" t="s">
        <v>323</v>
      </c>
      <c r="D21" s="93" t="s">
        <v>299</v>
      </c>
      <c r="E21" s="93" t="s">
        <v>293</v>
      </c>
      <c r="F21" s="93" t="s">
        <v>4</v>
      </c>
      <c r="G21" s="93"/>
      <c r="H21" s="210">
        <v>41191</v>
      </c>
      <c r="I21" s="184">
        <v>40</v>
      </c>
      <c r="J21" s="183">
        <v>16</v>
      </c>
    </row>
    <row r="22" spans="1:10" ht="20.25" customHeight="1">
      <c r="A22" s="209">
        <v>1113</v>
      </c>
      <c r="B22" s="96" t="s">
        <v>104</v>
      </c>
      <c r="C22" s="97" t="s">
        <v>325</v>
      </c>
      <c r="D22" s="93" t="s">
        <v>467</v>
      </c>
      <c r="E22" s="93" t="s">
        <v>307</v>
      </c>
      <c r="F22" s="93" t="s">
        <v>3</v>
      </c>
      <c r="G22" s="93"/>
      <c r="H22" s="240">
        <v>39952</v>
      </c>
      <c r="I22" s="241">
        <v>20</v>
      </c>
      <c r="J22" s="183">
        <v>17</v>
      </c>
    </row>
    <row r="23" spans="1:10" ht="20.25" customHeight="1">
      <c r="A23" s="209">
        <v>1040</v>
      </c>
      <c r="B23" s="93" t="s">
        <v>326</v>
      </c>
      <c r="C23" s="93" t="s">
        <v>327</v>
      </c>
      <c r="D23" s="93" t="s">
        <v>296</v>
      </c>
      <c r="E23" s="93" t="s">
        <v>307</v>
      </c>
      <c r="F23" s="93" t="s">
        <v>2</v>
      </c>
      <c r="G23" s="93"/>
      <c r="H23" s="240">
        <v>41887</v>
      </c>
      <c r="I23" s="184">
        <v>35</v>
      </c>
      <c r="J23" s="183">
        <v>17.5</v>
      </c>
    </row>
    <row r="24" spans="1:10" ht="20.25" customHeight="1">
      <c r="A24" s="209">
        <v>1039</v>
      </c>
      <c r="B24" s="97" t="s">
        <v>297</v>
      </c>
      <c r="C24" s="97" t="s">
        <v>328</v>
      </c>
      <c r="D24" s="93" t="s">
        <v>464</v>
      </c>
      <c r="E24" s="93" t="s">
        <v>293</v>
      </c>
      <c r="F24" s="93" t="s">
        <v>1</v>
      </c>
      <c r="G24" s="93"/>
      <c r="H24" s="210">
        <v>40987</v>
      </c>
      <c r="I24" s="184">
        <v>35</v>
      </c>
      <c r="J24" s="183">
        <v>18</v>
      </c>
    </row>
    <row r="25" spans="1:10" ht="20.25" customHeight="1">
      <c r="A25" s="209">
        <v>1066</v>
      </c>
      <c r="B25" s="96" t="s">
        <v>457</v>
      </c>
      <c r="C25" s="96" t="s">
        <v>82</v>
      </c>
      <c r="D25" s="93" t="s">
        <v>467</v>
      </c>
      <c r="E25" s="93" t="s">
        <v>293</v>
      </c>
      <c r="F25" s="93" t="s">
        <v>12</v>
      </c>
      <c r="G25" s="93"/>
      <c r="H25" s="240">
        <v>40360</v>
      </c>
      <c r="I25" s="184">
        <v>35</v>
      </c>
      <c r="J25" s="183">
        <v>18</v>
      </c>
    </row>
    <row r="26" spans="1:10" ht="20.25" customHeight="1">
      <c r="A26" s="209">
        <v>1096</v>
      </c>
      <c r="B26" s="93" t="s">
        <v>330</v>
      </c>
      <c r="C26" s="93" t="s">
        <v>331</v>
      </c>
      <c r="D26" s="93" t="s">
        <v>296</v>
      </c>
      <c r="E26" s="93" t="s">
        <v>304</v>
      </c>
      <c r="F26" s="93" t="s">
        <v>11</v>
      </c>
      <c r="G26" s="93"/>
      <c r="H26" s="210">
        <v>38886</v>
      </c>
      <c r="I26" s="184">
        <v>35</v>
      </c>
      <c r="J26" s="183">
        <v>18</v>
      </c>
    </row>
    <row r="27" spans="1:10" ht="20.25" customHeight="1">
      <c r="A27" s="212">
        <v>1007</v>
      </c>
      <c r="B27" s="97" t="s">
        <v>333</v>
      </c>
      <c r="C27" s="97" t="s">
        <v>224</v>
      </c>
      <c r="D27" s="93" t="s">
        <v>299</v>
      </c>
      <c r="E27" s="93" t="s">
        <v>302</v>
      </c>
      <c r="F27" s="93" t="s">
        <v>10</v>
      </c>
      <c r="G27" s="93"/>
      <c r="H27" s="210">
        <v>41552</v>
      </c>
      <c r="I27" s="184">
        <v>40</v>
      </c>
      <c r="J27" s="183">
        <v>19</v>
      </c>
    </row>
    <row r="28" spans="1:10" ht="20.25" customHeight="1">
      <c r="A28" s="209">
        <v>1002</v>
      </c>
      <c r="B28" s="97" t="s">
        <v>332</v>
      </c>
      <c r="C28" s="97" t="s">
        <v>224</v>
      </c>
      <c r="D28" s="93" t="s">
        <v>464</v>
      </c>
      <c r="E28" s="93" t="s">
        <v>293</v>
      </c>
      <c r="F28" s="93" t="s">
        <v>9</v>
      </c>
      <c r="G28" s="93"/>
      <c r="H28" s="210">
        <v>41089</v>
      </c>
      <c r="I28" s="184">
        <v>36</v>
      </c>
      <c r="J28" s="183">
        <v>19</v>
      </c>
    </row>
    <row r="29" spans="1:10" ht="20.25" customHeight="1">
      <c r="A29" s="209">
        <v>1093</v>
      </c>
      <c r="B29" s="93" t="s">
        <v>318</v>
      </c>
      <c r="C29" s="93" t="s">
        <v>334</v>
      </c>
      <c r="D29" s="93" t="s">
        <v>296</v>
      </c>
      <c r="E29" s="93" t="s">
        <v>307</v>
      </c>
      <c r="F29" s="93" t="s">
        <v>8</v>
      </c>
      <c r="G29" s="93"/>
      <c r="H29" s="210">
        <v>40809</v>
      </c>
      <c r="I29" s="184">
        <v>35</v>
      </c>
      <c r="J29" s="183">
        <v>19</v>
      </c>
    </row>
    <row r="30" spans="1:10" ht="20.25" customHeight="1">
      <c r="A30" s="209">
        <v>1108</v>
      </c>
      <c r="B30" s="97" t="s">
        <v>108</v>
      </c>
      <c r="C30" s="97" t="s">
        <v>335</v>
      </c>
      <c r="D30" s="93" t="s">
        <v>296</v>
      </c>
      <c r="E30" s="93" t="s">
        <v>293</v>
      </c>
      <c r="F30" s="93" t="s">
        <v>7</v>
      </c>
      <c r="G30" s="93"/>
      <c r="H30" s="210">
        <v>40756</v>
      </c>
      <c r="I30" s="184">
        <v>40</v>
      </c>
      <c r="J30" s="183">
        <v>19</v>
      </c>
    </row>
    <row r="31" spans="1:10" ht="20.25" customHeight="1">
      <c r="A31" s="209">
        <v>1014</v>
      </c>
      <c r="B31" s="97" t="s">
        <v>338</v>
      </c>
      <c r="C31" s="97" t="s">
        <v>337</v>
      </c>
      <c r="D31" s="93" t="s">
        <v>296</v>
      </c>
      <c r="E31" s="93" t="s">
        <v>293</v>
      </c>
      <c r="F31" s="93" t="s">
        <v>3</v>
      </c>
      <c r="G31" s="93"/>
      <c r="H31" s="210">
        <v>38857</v>
      </c>
      <c r="I31" s="184">
        <v>36</v>
      </c>
      <c r="J31" s="183">
        <v>19</v>
      </c>
    </row>
    <row r="32" spans="1:10" ht="20.25" customHeight="1">
      <c r="A32" s="209">
        <v>1016</v>
      </c>
      <c r="B32" s="93" t="s">
        <v>336</v>
      </c>
      <c r="C32" s="93" t="s">
        <v>337</v>
      </c>
      <c r="D32" s="93" t="s">
        <v>467</v>
      </c>
      <c r="E32" s="93" t="s">
        <v>293</v>
      </c>
      <c r="F32" s="93" t="s">
        <v>6</v>
      </c>
      <c r="G32" s="93"/>
      <c r="H32" s="210">
        <v>38740</v>
      </c>
      <c r="I32" s="184">
        <v>40</v>
      </c>
      <c r="J32" s="183">
        <v>19.850000000000001</v>
      </c>
    </row>
    <row r="33" spans="1:10" ht="20.25" customHeight="1">
      <c r="A33" s="209">
        <v>1060</v>
      </c>
      <c r="B33" s="93" t="s">
        <v>297</v>
      </c>
      <c r="C33" s="93" t="s">
        <v>337</v>
      </c>
      <c r="D33" s="93" t="s">
        <v>465</v>
      </c>
      <c r="E33" s="93" t="s">
        <v>302</v>
      </c>
      <c r="F33" s="93" t="s">
        <v>5</v>
      </c>
      <c r="G33" s="93"/>
      <c r="H33" s="240">
        <v>42430</v>
      </c>
      <c r="I33" s="184">
        <v>40</v>
      </c>
      <c r="J33" s="183">
        <v>20</v>
      </c>
    </row>
    <row r="34" spans="1:10" ht="20.25" customHeight="1">
      <c r="A34" s="209">
        <v>1088</v>
      </c>
      <c r="B34" s="93" t="s">
        <v>336</v>
      </c>
      <c r="C34" s="97" t="s">
        <v>337</v>
      </c>
      <c r="D34" s="93" t="s">
        <v>467</v>
      </c>
      <c r="E34" s="93" t="s">
        <v>302</v>
      </c>
      <c r="F34" s="93" t="s">
        <v>4</v>
      </c>
      <c r="G34" s="93"/>
      <c r="H34" s="210">
        <v>39236</v>
      </c>
      <c r="I34" s="184">
        <v>35</v>
      </c>
      <c r="J34" s="183">
        <v>20</v>
      </c>
    </row>
    <row r="35" spans="1:10" ht="20.25" customHeight="1">
      <c r="A35" s="209">
        <v>1080</v>
      </c>
      <c r="B35" s="93" t="s">
        <v>324</v>
      </c>
      <c r="C35" s="93" t="s">
        <v>339</v>
      </c>
      <c r="D35" s="93" t="s">
        <v>465</v>
      </c>
      <c r="E35" s="93" t="s">
        <v>304</v>
      </c>
      <c r="F35" s="93" t="s">
        <v>2</v>
      </c>
      <c r="G35" s="93"/>
      <c r="H35" s="210">
        <v>40579</v>
      </c>
      <c r="I35" s="184">
        <v>40</v>
      </c>
      <c r="J35" s="183">
        <v>21</v>
      </c>
    </row>
    <row r="36" spans="1:10" ht="20.25" customHeight="1">
      <c r="A36" s="209">
        <v>1029</v>
      </c>
      <c r="B36" s="97" t="s">
        <v>340</v>
      </c>
      <c r="C36" s="97" t="s">
        <v>341</v>
      </c>
      <c r="D36" s="93" t="s">
        <v>465</v>
      </c>
      <c r="E36" s="93" t="s">
        <v>293</v>
      </c>
      <c r="F36" s="93" t="s">
        <v>1</v>
      </c>
      <c r="G36" s="93"/>
      <c r="H36" s="210">
        <v>39703</v>
      </c>
      <c r="I36" s="184">
        <v>35</v>
      </c>
      <c r="J36" s="183">
        <v>21</v>
      </c>
    </row>
    <row r="37" spans="1:10" ht="20.25" customHeight="1">
      <c r="A37" s="211">
        <v>1006</v>
      </c>
      <c r="B37" s="97" t="s">
        <v>297</v>
      </c>
      <c r="C37" s="97" t="s">
        <v>342</v>
      </c>
      <c r="D37" s="93" t="s">
        <v>299</v>
      </c>
      <c r="E37" s="93" t="s">
        <v>293</v>
      </c>
      <c r="F37" s="93" t="s">
        <v>12</v>
      </c>
      <c r="G37" s="93"/>
      <c r="H37" s="240">
        <v>39142</v>
      </c>
      <c r="I37" s="184">
        <v>40</v>
      </c>
      <c r="J37" s="183">
        <v>21.75</v>
      </c>
    </row>
    <row r="38" spans="1:10" ht="20.25" customHeight="1">
      <c r="A38" s="209">
        <v>1099</v>
      </c>
      <c r="B38" s="93" t="s">
        <v>336</v>
      </c>
      <c r="C38" s="93" t="s">
        <v>222</v>
      </c>
      <c r="D38" s="93" t="s">
        <v>467</v>
      </c>
      <c r="E38" s="93" t="s">
        <v>293</v>
      </c>
      <c r="F38" s="93" t="s">
        <v>11</v>
      </c>
      <c r="G38" s="93"/>
      <c r="H38" s="240">
        <v>41334</v>
      </c>
      <c r="I38" s="184">
        <v>40</v>
      </c>
      <c r="J38" s="183">
        <v>22</v>
      </c>
    </row>
    <row r="39" spans="1:10" ht="20.25" customHeight="1">
      <c r="A39" s="209">
        <v>1038</v>
      </c>
      <c r="B39" s="97" t="s">
        <v>343</v>
      </c>
      <c r="C39" s="97" t="s">
        <v>222</v>
      </c>
      <c r="D39" s="93" t="s">
        <v>299</v>
      </c>
      <c r="E39" s="93" t="s">
        <v>302</v>
      </c>
      <c r="F39" s="93" t="s">
        <v>10</v>
      </c>
      <c r="G39" s="93"/>
      <c r="H39" s="210">
        <v>40630</v>
      </c>
      <c r="I39" s="184">
        <v>40</v>
      </c>
      <c r="J39" s="183">
        <v>22</v>
      </c>
    </row>
    <row r="40" spans="1:10" ht="20.25" customHeight="1">
      <c r="A40" s="209">
        <v>1043</v>
      </c>
      <c r="B40" s="93" t="s">
        <v>305</v>
      </c>
      <c r="C40" s="93" t="s">
        <v>344</v>
      </c>
      <c r="D40" s="93" t="s">
        <v>464</v>
      </c>
      <c r="E40" s="93" t="s">
        <v>293</v>
      </c>
      <c r="F40" s="93" t="s">
        <v>9</v>
      </c>
      <c r="G40" s="93"/>
      <c r="H40" s="210">
        <v>42647</v>
      </c>
      <c r="I40" s="184">
        <v>44</v>
      </c>
      <c r="J40" s="183">
        <v>22.45</v>
      </c>
    </row>
    <row r="41" spans="1:10" ht="20.25" customHeight="1">
      <c r="A41" s="209">
        <v>1102</v>
      </c>
      <c r="B41" s="93" t="s">
        <v>324</v>
      </c>
      <c r="C41" s="93" t="s">
        <v>345</v>
      </c>
      <c r="D41" s="93" t="s">
        <v>296</v>
      </c>
      <c r="E41" s="93" t="s">
        <v>293</v>
      </c>
      <c r="F41" s="93" t="s">
        <v>8</v>
      </c>
      <c r="G41" s="93"/>
      <c r="H41" s="240">
        <v>42453</v>
      </c>
      <c r="I41" s="184">
        <v>36</v>
      </c>
      <c r="J41" s="183">
        <v>23</v>
      </c>
    </row>
    <row r="42" spans="1:10" ht="20.25" customHeight="1">
      <c r="A42" s="209">
        <v>1031</v>
      </c>
      <c r="B42" s="97" t="s">
        <v>347</v>
      </c>
      <c r="C42" s="97" t="s">
        <v>346</v>
      </c>
      <c r="D42" s="93" t="s">
        <v>467</v>
      </c>
      <c r="E42" s="93" t="s">
        <v>302</v>
      </c>
      <c r="F42" s="93" t="s">
        <v>6</v>
      </c>
      <c r="G42" s="93"/>
      <c r="H42" s="210">
        <v>42255</v>
      </c>
      <c r="I42" s="184">
        <v>36</v>
      </c>
      <c r="J42" s="183">
        <v>23</v>
      </c>
    </row>
    <row r="43" spans="1:10" ht="20.25" customHeight="1">
      <c r="A43" s="209">
        <v>1058</v>
      </c>
      <c r="B43" s="97" t="s">
        <v>226</v>
      </c>
      <c r="C43" s="97" t="s">
        <v>346</v>
      </c>
      <c r="D43" s="93" t="s">
        <v>296</v>
      </c>
      <c r="E43" s="93" t="s">
        <v>307</v>
      </c>
      <c r="F43" s="93" t="s">
        <v>7</v>
      </c>
      <c r="G43" s="93"/>
      <c r="H43" s="210">
        <v>41887</v>
      </c>
      <c r="I43" s="184">
        <v>35</v>
      </c>
      <c r="J43" s="183">
        <v>23</v>
      </c>
    </row>
    <row r="44" spans="1:10" ht="20.25" customHeight="1">
      <c r="A44" s="209">
        <v>1027</v>
      </c>
      <c r="B44" s="97" t="s">
        <v>323</v>
      </c>
      <c r="C44" s="97" t="s">
        <v>348</v>
      </c>
      <c r="D44" s="93" t="s">
        <v>467</v>
      </c>
      <c r="E44" s="93" t="s">
        <v>293</v>
      </c>
      <c r="F44" s="93" t="s">
        <v>2</v>
      </c>
      <c r="G44" s="93"/>
      <c r="H44" s="240">
        <v>41886</v>
      </c>
      <c r="I44" s="184">
        <v>44</v>
      </c>
      <c r="J44" s="183">
        <v>23</v>
      </c>
    </row>
    <row r="45" spans="1:10" ht="20.25" customHeight="1">
      <c r="A45" s="209">
        <v>1064</v>
      </c>
      <c r="B45" s="97" t="s">
        <v>350</v>
      </c>
      <c r="C45" s="97" t="s">
        <v>348</v>
      </c>
      <c r="D45" s="93" t="s">
        <v>296</v>
      </c>
      <c r="E45" s="93" t="s">
        <v>293</v>
      </c>
      <c r="F45" s="93" t="s">
        <v>5</v>
      </c>
      <c r="G45" s="93"/>
      <c r="H45" s="210">
        <v>41783</v>
      </c>
      <c r="I45" s="184">
        <v>40</v>
      </c>
      <c r="J45" s="183">
        <v>23</v>
      </c>
    </row>
    <row r="46" spans="1:10" ht="20.25" customHeight="1">
      <c r="A46" s="209">
        <v>1023</v>
      </c>
      <c r="B46" s="97" t="s">
        <v>349</v>
      </c>
      <c r="C46" s="97" t="s">
        <v>348</v>
      </c>
      <c r="D46" s="93" t="s">
        <v>299</v>
      </c>
      <c r="E46" s="93" t="s">
        <v>302</v>
      </c>
      <c r="F46" s="93" t="s">
        <v>4</v>
      </c>
      <c r="G46" s="93"/>
      <c r="H46" s="240">
        <v>41664</v>
      </c>
      <c r="I46" s="184">
        <v>40</v>
      </c>
      <c r="J46" s="183">
        <v>23</v>
      </c>
    </row>
    <row r="47" spans="1:10" ht="20.25" customHeight="1">
      <c r="A47" s="209">
        <v>1094</v>
      </c>
      <c r="B47" s="96" t="s">
        <v>451</v>
      </c>
      <c r="C47" s="96" t="s">
        <v>348</v>
      </c>
      <c r="D47" s="93" t="s">
        <v>299</v>
      </c>
      <c r="E47" s="93" t="s">
        <v>302</v>
      </c>
      <c r="F47" s="93" t="s">
        <v>3</v>
      </c>
      <c r="G47" s="93"/>
      <c r="H47" s="210">
        <v>41140</v>
      </c>
      <c r="I47" s="184">
        <v>40</v>
      </c>
      <c r="J47" s="183">
        <v>23</v>
      </c>
    </row>
    <row r="48" spans="1:10" ht="20.25" customHeight="1">
      <c r="A48" s="209">
        <v>1009</v>
      </c>
      <c r="B48" s="97" t="s">
        <v>351</v>
      </c>
      <c r="C48" s="97" t="s">
        <v>352</v>
      </c>
      <c r="D48" s="93" t="s">
        <v>299</v>
      </c>
      <c r="E48" s="93" t="s">
        <v>293</v>
      </c>
      <c r="F48" s="93" t="s">
        <v>1</v>
      </c>
      <c r="G48" s="93"/>
      <c r="H48" s="210">
        <v>40528</v>
      </c>
      <c r="I48" s="184">
        <v>35</v>
      </c>
      <c r="J48" s="183">
        <v>23</v>
      </c>
    </row>
    <row r="49" spans="1:10" ht="20.25" customHeight="1">
      <c r="A49" s="209">
        <v>1085</v>
      </c>
      <c r="B49" s="97" t="s">
        <v>353</v>
      </c>
      <c r="C49" s="97" t="s">
        <v>354</v>
      </c>
      <c r="D49" s="93" t="s">
        <v>468</v>
      </c>
      <c r="E49" s="93" t="s">
        <v>304</v>
      </c>
      <c r="F49" s="93" t="s">
        <v>12</v>
      </c>
      <c r="G49" s="93"/>
      <c r="H49" s="240">
        <v>39778</v>
      </c>
      <c r="I49" s="184">
        <v>40</v>
      </c>
      <c r="J49" s="183">
        <v>23</v>
      </c>
    </row>
    <row r="50" spans="1:10" ht="20.25" customHeight="1">
      <c r="A50" s="209">
        <v>1025</v>
      </c>
      <c r="B50" s="96" t="s">
        <v>455</v>
      </c>
      <c r="C50" s="96" t="s">
        <v>77</v>
      </c>
      <c r="D50" s="93" t="s">
        <v>464</v>
      </c>
      <c r="E50" s="93" t="s">
        <v>293</v>
      </c>
      <c r="F50" s="93" t="s">
        <v>11</v>
      </c>
      <c r="G50" s="93"/>
      <c r="H50" s="240">
        <v>39214</v>
      </c>
      <c r="I50" s="184">
        <v>40</v>
      </c>
      <c r="J50" s="183">
        <v>23</v>
      </c>
    </row>
    <row r="51" spans="1:10" ht="20.25" customHeight="1">
      <c r="A51" s="209">
        <v>1072</v>
      </c>
      <c r="B51" s="93" t="s">
        <v>355</v>
      </c>
      <c r="C51" s="93" t="s">
        <v>330</v>
      </c>
      <c r="D51" s="93" t="s">
        <v>472</v>
      </c>
      <c r="E51" s="93" t="s">
        <v>302</v>
      </c>
      <c r="F51" s="93" t="s">
        <v>10</v>
      </c>
      <c r="G51" s="93"/>
      <c r="H51" s="210">
        <v>39104</v>
      </c>
      <c r="I51" s="184">
        <v>40</v>
      </c>
      <c r="J51" s="183">
        <v>23</v>
      </c>
    </row>
    <row r="52" spans="1:10" ht="20.25" customHeight="1">
      <c r="A52" s="209">
        <v>1103</v>
      </c>
      <c r="B52" s="93" t="s">
        <v>356</v>
      </c>
      <c r="C52" s="93" t="s">
        <v>357</v>
      </c>
      <c r="D52" s="93" t="s">
        <v>467</v>
      </c>
      <c r="E52" s="93" t="s">
        <v>302</v>
      </c>
      <c r="F52" s="93" t="s">
        <v>9</v>
      </c>
      <c r="G52" s="93"/>
      <c r="H52" s="210">
        <v>38870</v>
      </c>
      <c r="I52" s="184">
        <v>35</v>
      </c>
      <c r="J52" s="183">
        <v>23</v>
      </c>
    </row>
    <row r="53" spans="1:10" ht="20.25" customHeight="1">
      <c r="A53" s="209">
        <v>1017</v>
      </c>
      <c r="B53" s="93" t="s">
        <v>292</v>
      </c>
      <c r="C53" s="93" t="s">
        <v>474</v>
      </c>
      <c r="D53" s="93" t="s">
        <v>465</v>
      </c>
      <c r="E53" s="93" t="s">
        <v>293</v>
      </c>
      <c r="F53" s="93" t="s">
        <v>12</v>
      </c>
      <c r="G53" s="93"/>
      <c r="H53" s="210">
        <v>40658</v>
      </c>
      <c r="I53" s="184">
        <v>40</v>
      </c>
      <c r="J53" s="183">
        <v>24</v>
      </c>
    </row>
    <row r="54" spans="1:10" ht="20.25" customHeight="1">
      <c r="A54" s="209">
        <v>1097</v>
      </c>
      <c r="B54" s="97" t="s">
        <v>300</v>
      </c>
      <c r="C54" s="97" t="s">
        <v>476</v>
      </c>
      <c r="D54" s="93" t="s">
        <v>472</v>
      </c>
      <c r="E54" s="93" t="s">
        <v>304</v>
      </c>
      <c r="F54" s="93" t="s">
        <v>8</v>
      </c>
      <c r="G54" s="93"/>
      <c r="H54" s="210">
        <v>40426</v>
      </c>
      <c r="I54" s="184">
        <v>40</v>
      </c>
      <c r="J54" s="183">
        <v>24</v>
      </c>
    </row>
    <row r="55" spans="1:10" ht="20.25" customHeight="1">
      <c r="A55" s="209">
        <v>1089</v>
      </c>
      <c r="B55" s="93" t="s">
        <v>336</v>
      </c>
      <c r="C55" s="93" t="s">
        <v>358</v>
      </c>
      <c r="D55" s="93" t="s">
        <v>468</v>
      </c>
      <c r="E55" s="93" t="s">
        <v>293</v>
      </c>
      <c r="F55" s="93" t="s">
        <v>6</v>
      </c>
      <c r="G55" s="93"/>
      <c r="H55" s="210">
        <v>39362</v>
      </c>
      <c r="I55" s="184">
        <v>40</v>
      </c>
      <c r="J55" s="183">
        <v>24</v>
      </c>
    </row>
    <row r="56" spans="1:10" ht="20.25" customHeight="1">
      <c r="A56" s="209">
        <v>1068</v>
      </c>
      <c r="B56" s="93" t="s">
        <v>359</v>
      </c>
      <c r="C56" s="93" t="s">
        <v>358</v>
      </c>
      <c r="D56" s="93" t="s">
        <v>472</v>
      </c>
      <c r="E56" s="93" t="s">
        <v>302</v>
      </c>
      <c r="F56" s="93" t="s">
        <v>7</v>
      </c>
      <c r="G56" s="93"/>
      <c r="H56" s="210">
        <v>42645</v>
      </c>
      <c r="I56" s="184">
        <v>40</v>
      </c>
      <c r="J56" s="183">
        <v>25</v>
      </c>
    </row>
    <row r="57" spans="1:10" ht="20.25" customHeight="1">
      <c r="A57" s="209">
        <v>1090</v>
      </c>
      <c r="B57" s="96" t="s">
        <v>477</v>
      </c>
      <c r="C57" s="96" t="s">
        <v>231</v>
      </c>
      <c r="D57" s="93" t="s">
        <v>296</v>
      </c>
      <c r="E57" s="93" t="s">
        <v>304</v>
      </c>
      <c r="F57" s="93" t="s">
        <v>4</v>
      </c>
      <c r="G57" s="93"/>
      <c r="H57" s="210">
        <v>41613</v>
      </c>
      <c r="I57" s="184">
        <v>36</v>
      </c>
      <c r="J57" s="183">
        <v>25</v>
      </c>
    </row>
    <row r="58" spans="1:10" ht="20.25" customHeight="1">
      <c r="A58" s="209">
        <v>1081</v>
      </c>
      <c r="B58" s="93" t="s">
        <v>324</v>
      </c>
      <c r="C58" s="93" t="s">
        <v>227</v>
      </c>
      <c r="D58" s="93" t="s">
        <v>467</v>
      </c>
      <c r="E58" s="93" t="s">
        <v>302</v>
      </c>
      <c r="F58" s="93" t="s">
        <v>3</v>
      </c>
      <c r="G58" s="93"/>
      <c r="H58" s="210">
        <v>41305</v>
      </c>
      <c r="I58" s="184">
        <v>36</v>
      </c>
      <c r="J58" s="183">
        <v>25</v>
      </c>
    </row>
    <row r="59" spans="1:10" ht="20.25" customHeight="1">
      <c r="A59" s="209">
        <v>1044</v>
      </c>
      <c r="B59" s="97" t="s">
        <v>361</v>
      </c>
      <c r="C59" s="97" t="s">
        <v>227</v>
      </c>
      <c r="D59" s="93" t="s">
        <v>467</v>
      </c>
      <c r="E59" s="93" t="s">
        <v>302</v>
      </c>
      <c r="F59" s="93" t="s">
        <v>2</v>
      </c>
      <c r="G59" s="93"/>
      <c r="H59" s="210">
        <v>40885</v>
      </c>
      <c r="I59" s="184">
        <v>40</v>
      </c>
      <c r="J59" s="183">
        <v>25</v>
      </c>
    </row>
    <row r="60" spans="1:10" ht="20.25" customHeight="1">
      <c r="A60" s="209">
        <v>1015</v>
      </c>
      <c r="B60" s="97" t="s">
        <v>362</v>
      </c>
      <c r="C60" s="97" t="s">
        <v>363</v>
      </c>
      <c r="D60" s="93" t="s">
        <v>467</v>
      </c>
      <c r="E60" s="93" t="s">
        <v>304</v>
      </c>
      <c r="F60" s="93" t="s">
        <v>1</v>
      </c>
      <c r="G60" s="93"/>
      <c r="H60" s="240">
        <v>40699</v>
      </c>
      <c r="I60" s="184">
        <v>44</v>
      </c>
      <c r="J60" s="183">
        <v>25</v>
      </c>
    </row>
    <row r="61" spans="1:10" ht="20.25" customHeight="1">
      <c r="A61" s="209">
        <v>1065</v>
      </c>
      <c r="B61" s="96" t="s">
        <v>478</v>
      </c>
      <c r="C61" s="96" t="s">
        <v>364</v>
      </c>
      <c r="D61" s="93" t="s">
        <v>299</v>
      </c>
      <c r="E61" s="93" t="s">
        <v>302</v>
      </c>
      <c r="F61" s="93" t="s">
        <v>12</v>
      </c>
      <c r="G61" s="93"/>
      <c r="H61" s="210">
        <v>40634</v>
      </c>
      <c r="I61" s="184">
        <v>40</v>
      </c>
      <c r="J61" s="183">
        <v>25</v>
      </c>
    </row>
    <row r="62" spans="1:10" ht="20.25" customHeight="1">
      <c r="A62" s="209">
        <v>1076</v>
      </c>
      <c r="B62" s="97" t="s">
        <v>365</v>
      </c>
      <c r="C62" s="97" t="s">
        <v>366</v>
      </c>
      <c r="D62" s="93" t="s">
        <v>299</v>
      </c>
      <c r="E62" s="93" t="s">
        <v>293</v>
      </c>
      <c r="F62" s="93" t="s">
        <v>11</v>
      </c>
      <c r="G62" s="93"/>
      <c r="H62" s="210">
        <v>40375</v>
      </c>
      <c r="I62" s="184">
        <v>35</v>
      </c>
      <c r="J62" s="183">
        <v>25</v>
      </c>
    </row>
    <row r="63" spans="1:10" ht="20.25" customHeight="1">
      <c r="A63" s="209">
        <v>1062</v>
      </c>
      <c r="B63" s="93" t="s">
        <v>360</v>
      </c>
      <c r="C63" s="93" t="s">
        <v>469</v>
      </c>
      <c r="D63" s="93" t="s">
        <v>464</v>
      </c>
      <c r="E63" s="93" t="s">
        <v>304</v>
      </c>
      <c r="F63" s="93" t="s">
        <v>5</v>
      </c>
      <c r="G63" s="93"/>
      <c r="H63" s="210">
        <v>40167</v>
      </c>
      <c r="I63" s="184">
        <v>40</v>
      </c>
      <c r="J63" s="183">
        <v>25</v>
      </c>
    </row>
    <row r="64" spans="1:10" ht="20.25" customHeight="1">
      <c r="A64" s="209">
        <v>1010</v>
      </c>
      <c r="B64" s="93" t="s">
        <v>318</v>
      </c>
      <c r="C64" s="93" t="s">
        <v>223</v>
      </c>
      <c r="D64" s="93" t="s">
        <v>467</v>
      </c>
      <c r="E64" s="93" t="s">
        <v>293</v>
      </c>
      <c r="F64" s="93" t="s">
        <v>10</v>
      </c>
      <c r="G64" s="93"/>
      <c r="H64" s="210">
        <v>39853</v>
      </c>
      <c r="I64" s="184">
        <v>35</v>
      </c>
      <c r="J64" s="183">
        <v>25</v>
      </c>
    </row>
    <row r="65" spans="1:10" ht="20.25" customHeight="1">
      <c r="A65" s="209">
        <v>1061</v>
      </c>
      <c r="B65" s="97" t="s">
        <v>367</v>
      </c>
      <c r="C65" s="97" t="s">
        <v>368</v>
      </c>
      <c r="D65" s="93" t="s">
        <v>467</v>
      </c>
      <c r="E65" s="93" t="s">
        <v>302</v>
      </c>
      <c r="F65" s="93" t="s">
        <v>9</v>
      </c>
      <c r="G65" s="93"/>
      <c r="H65" s="240">
        <v>39798</v>
      </c>
      <c r="I65" s="184">
        <v>36</v>
      </c>
      <c r="J65" s="183">
        <v>25</v>
      </c>
    </row>
    <row r="66" spans="1:10" ht="20.25" customHeight="1">
      <c r="A66" s="209">
        <v>1115</v>
      </c>
      <c r="B66" s="97" t="s">
        <v>369</v>
      </c>
      <c r="C66" s="97" t="s">
        <v>229</v>
      </c>
      <c r="D66" s="93" t="s">
        <v>296</v>
      </c>
      <c r="E66" s="93" t="s">
        <v>293</v>
      </c>
      <c r="F66" s="93" t="s">
        <v>5</v>
      </c>
      <c r="G66" s="93"/>
      <c r="H66" s="210">
        <v>39764</v>
      </c>
      <c r="I66" s="184">
        <v>35</v>
      </c>
      <c r="J66" s="183">
        <v>25</v>
      </c>
    </row>
    <row r="67" spans="1:10" ht="20.25" customHeight="1">
      <c r="A67" s="209">
        <v>1109</v>
      </c>
      <c r="B67" s="93" t="s">
        <v>370</v>
      </c>
      <c r="C67" s="93" t="s">
        <v>229</v>
      </c>
      <c r="D67" s="93" t="s">
        <v>467</v>
      </c>
      <c r="E67" s="93" t="s">
        <v>302</v>
      </c>
      <c r="F67" s="93" t="s">
        <v>7</v>
      </c>
      <c r="G67" s="93"/>
      <c r="H67" s="210">
        <v>39649</v>
      </c>
      <c r="I67" s="184">
        <v>36</v>
      </c>
      <c r="J67" s="183">
        <v>25</v>
      </c>
    </row>
    <row r="68" spans="1:10" ht="20.25" customHeight="1">
      <c r="A68" s="209">
        <v>1074</v>
      </c>
      <c r="B68" s="96" t="s">
        <v>106</v>
      </c>
      <c r="C68" s="96" t="s">
        <v>229</v>
      </c>
      <c r="D68" s="93" t="s">
        <v>465</v>
      </c>
      <c r="E68" s="93" t="s">
        <v>293</v>
      </c>
      <c r="F68" s="93" t="s">
        <v>6</v>
      </c>
      <c r="G68" s="93"/>
      <c r="H68" s="210">
        <v>39603</v>
      </c>
      <c r="I68" s="184">
        <v>35</v>
      </c>
      <c r="J68" s="183">
        <v>25</v>
      </c>
    </row>
    <row r="69" spans="1:10" ht="20.25" customHeight="1">
      <c r="A69" s="209">
        <v>1110</v>
      </c>
      <c r="B69" s="93" t="s">
        <v>360</v>
      </c>
      <c r="C69" s="93" t="s">
        <v>229</v>
      </c>
      <c r="D69" s="93" t="s">
        <v>296</v>
      </c>
      <c r="E69" s="93" t="s">
        <v>304</v>
      </c>
      <c r="F69" s="93" t="s">
        <v>8</v>
      </c>
      <c r="G69" s="93"/>
      <c r="H69" s="210">
        <v>42287</v>
      </c>
      <c r="I69" s="184">
        <v>35</v>
      </c>
      <c r="J69" s="183">
        <v>26</v>
      </c>
    </row>
    <row r="70" spans="1:10" ht="20.25" customHeight="1">
      <c r="A70" s="209">
        <v>1013</v>
      </c>
      <c r="B70" s="97" t="s">
        <v>371</v>
      </c>
      <c r="C70" s="97" t="s">
        <v>372</v>
      </c>
      <c r="D70" s="93" t="s">
        <v>296</v>
      </c>
      <c r="E70" s="93" t="s">
        <v>293</v>
      </c>
      <c r="F70" s="93" t="s">
        <v>4</v>
      </c>
      <c r="G70" s="93"/>
      <c r="H70" s="210">
        <v>41894</v>
      </c>
      <c r="I70" s="184">
        <v>36</v>
      </c>
      <c r="J70" s="183">
        <v>26</v>
      </c>
    </row>
    <row r="71" spans="1:10" ht="20.25" customHeight="1">
      <c r="A71" s="209">
        <v>1022</v>
      </c>
      <c r="B71" s="97" t="s">
        <v>300</v>
      </c>
      <c r="C71" s="97" t="s">
        <v>373</v>
      </c>
      <c r="D71" s="93" t="s">
        <v>296</v>
      </c>
      <c r="E71" s="93" t="s">
        <v>293</v>
      </c>
      <c r="F71" s="93" t="s">
        <v>3</v>
      </c>
      <c r="G71" s="93"/>
      <c r="H71" s="240">
        <v>41752</v>
      </c>
      <c r="I71" s="184">
        <v>40</v>
      </c>
      <c r="J71" s="183">
        <v>26</v>
      </c>
    </row>
    <row r="72" spans="1:10" ht="20.25" customHeight="1">
      <c r="A72" s="209">
        <v>1063</v>
      </c>
      <c r="B72" s="96" t="s">
        <v>449</v>
      </c>
      <c r="C72" s="96" t="s">
        <v>374</v>
      </c>
      <c r="D72" s="93" t="s">
        <v>464</v>
      </c>
      <c r="E72" s="93" t="s">
        <v>293</v>
      </c>
      <c r="F72" s="93" t="s">
        <v>1</v>
      </c>
      <c r="G72" s="93"/>
      <c r="H72" s="210">
        <v>40477</v>
      </c>
      <c r="I72" s="184">
        <v>40</v>
      </c>
      <c r="J72" s="183">
        <v>26</v>
      </c>
    </row>
    <row r="73" spans="1:10" ht="20.25" customHeight="1">
      <c r="A73" s="209">
        <v>1091</v>
      </c>
      <c r="B73" s="96" t="s">
        <v>446</v>
      </c>
      <c r="C73" s="96" t="s">
        <v>374</v>
      </c>
      <c r="D73" s="93" t="s">
        <v>467</v>
      </c>
      <c r="E73" s="93" t="s">
        <v>293</v>
      </c>
      <c r="F73" s="93" t="s">
        <v>2</v>
      </c>
      <c r="G73" s="93"/>
      <c r="H73" s="210">
        <v>39424</v>
      </c>
      <c r="I73" s="184">
        <v>35</v>
      </c>
      <c r="J73" s="183">
        <v>26.5</v>
      </c>
    </row>
    <row r="74" spans="1:10" ht="20.25" customHeight="1">
      <c r="A74" s="209">
        <v>1052</v>
      </c>
      <c r="B74" s="96" t="s">
        <v>456</v>
      </c>
      <c r="C74" s="96" t="s">
        <v>86</v>
      </c>
      <c r="D74" s="93" t="s">
        <v>299</v>
      </c>
      <c r="E74" s="93" t="s">
        <v>304</v>
      </c>
      <c r="F74" s="93" t="s">
        <v>12</v>
      </c>
      <c r="G74" s="93"/>
      <c r="H74" s="210">
        <v>41347</v>
      </c>
      <c r="I74" s="184">
        <v>35</v>
      </c>
      <c r="J74" s="183">
        <v>27</v>
      </c>
    </row>
    <row r="75" spans="1:10" ht="20.25" customHeight="1">
      <c r="A75" s="209">
        <v>1034</v>
      </c>
      <c r="B75" s="93" t="s">
        <v>312</v>
      </c>
      <c r="C75" s="93" t="s">
        <v>375</v>
      </c>
      <c r="D75" s="93" t="s">
        <v>465</v>
      </c>
      <c r="E75" s="93" t="s">
        <v>293</v>
      </c>
      <c r="F75" s="93" t="s">
        <v>11</v>
      </c>
      <c r="G75" s="93"/>
      <c r="H75" s="240">
        <v>40973</v>
      </c>
      <c r="I75" s="184">
        <v>40</v>
      </c>
      <c r="J75" s="183">
        <v>29</v>
      </c>
    </row>
    <row r="76" spans="1:10" ht="20.25" customHeight="1">
      <c r="A76" s="209">
        <v>1100</v>
      </c>
      <c r="B76" s="93" t="s">
        <v>312</v>
      </c>
      <c r="C76" s="93" t="s">
        <v>375</v>
      </c>
      <c r="D76" s="93" t="s">
        <v>468</v>
      </c>
      <c r="E76" s="93" t="s">
        <v>307</v>
      </c>
      <c r="F76" s="93" t="s">
        <v>10</v>
      </c>
      <c r="G76" s="93"/>
      <c r="H76" s="240">
        <v>42110</v>
      </c>
      <c r="I76" s="184">
        <v>44</v>
      </c>
      <c r="J76" s="183">
        <v>30</v>
      </c>
    </row>
    <row r="77" spans="1:10" ht="20.25" customHeight="1">
      <c r="A77" s="209">
        <v>1069</v>
      </c>
      <c r="B77" s="93" t="s">
        <v>376</v>
      </c>
      <c r="C77" s="93" t="s">
        <v>375</v>
      </c>
      <c r="D77" s="93" t="s">
        <v>472</v>
      </c>
      <c r="E77" s="93" t="s">
        <v>302</v>
      </c>
      <c r="F77" s="93" t="s">
        <v>9</v>
      </c>
      <c r="G77" s="93"/>
      <c r="H77" s="210">
        <v>42025</v>
      </c>
      <c r="I77" s="184">
        <v>35</v>
      </c>
      <c r="J77" s="183">
        <v>30</v>
      </c>
    </row>
    <row r="78" spans="1:10" ht="20.25" customHeight="1">
      <c r="A78" s="209">
        <v>1105</v>
      </c>
      <c r="B78" s="96" t="s">
        <v>100</v>
      </c>
      <c r="C78" s="96" t="s">
        <v>375</v>
      </c>
      <c r="D78" s="93" t="s">
        <v>471</v>
      </c>
      <c r="E78" s="93" t="s">
        <v>302</v>
      </c>
      <c r="F78" s="93" t="s">
        <v>8</v>
      </c>
      <c r="G78" s="93"/>
      <c r="H78" s="240">
        <v>40969</v>
      </c>
      <c r="I78" s="184">
        <v>40</v>
      </c>
      <c r="J78" s="183">
        <v>30</v>
      </c>
    </row>
    <row r="79" spans="1:10" ht="20.25" customHeight="1">
      <c r="A79" s="209">
        <v>1111</v>
      </c>
      <c r="B79" s="96" t="s">
        <v>104</v>
      </c>
      <c r="C79" s="96" t="s">
        <v>81</v>
      </c>
      <c r="D79" s="93" t="s">
        <v>465</v>
      </c>
      <c r="E79" s="93" t="s">
        <v>293</v>
      </c>
      <c r="F79" s="93" t="s">
        <v>7</v>
      </c>
      <c r="G79" s="93"/>
      <c r="H79" s="210">
        <v>40962</v>
      </c>
      <c r="I79" s="184">
        <v>40</v>
      </c>
      <c r="J79" s="183">
        <v>30</v>
      </c>
    </row>
    <row r="80" spans="1:10" ht="20.25" customHeight="1">
      <c r="A80" s="209">
        <v>1101</v>
      </c>
      <c r="B80" s="97" t="s">
        <v>377</v>
      </c>
      <c r="C80" s="97" t="s">
        <v>378</v>
      </c>
      <c r="D80" s="93" t="s">
        <v>467</v>
      </c>
      <c r="E80" s="93" t="s">
        <v>304</v>
      </c>
      <c r="F80" s="93" t="s">
        <v>6</v>
      </c>
      <c r="G80" s="93"/>
      <c r="H80" s="210">
        <v>40856</v>
      </c>
      <c r="I80" s="184">
        <v>35</v>
      </c>
      <c r="J80" s="183">
        <v>30</v>
      </c>
    </row>
    <row r="81" spans="1:10" ht="20.25" customHeight="1">
      <c r="A81" s="209">
        <v>1057</v>
      </c>
      <c r="B81" s="96" t="s">
        <v>104</v>
      </c>
      <c r="C81" s="93" t="s">
        <v>379</v>
      </c>
      <c r="D81" s="93" t="s">
        <v>299</v>
      </c>
      <c r="E81" s="93" t="s">
        <v>307</v>
      </c>
      <c r="F81" s="93" t="s">
        <v>5</v>
      </c>
      <c r="G81" s="93"/>
      <c r="H81" s="210">
        <v>40834</v>
      </c>
      <c r="I81" s="184">
        <v>35</v>
      </c>
      <c r="J81" s="183">
        <v>30</v>
      </c>
    </row>
    <row r="82" spans="1:10" ht="20.25" customHeight="1">
      <c r="A82" s="209">
        <v>1028</v>
      </c>
      <c r="B82" s="93" t="s">
        <v>380</v>
      </c>
      <c r="C82" s="93" t="s">
        <v>84</v>
      </c>
      <c r="D82" s="93" t="s">
        <v>471</v>
      </c>
      <c r="E82" s="93" t="s">
        <v>302</v>
      </c>
      <c r="F82" s="93" t="s">
        <v>4</v>
      </c>
      <c r="G82" s="93"/>
      <c r="H82" s="210">
        <v>40783</v>
      </c>
      <c r="I82" s="184">
        <v>35</v>
      </c>
      <c r="J82" s="183">
        <v>30</v>
      </c>
    </row>
    <row r="83" spans="1:10" ht="20.25" customHeight="1">
      <c r="A83" s="209">
        <v>1084</v>
      </c>
      <c r="B83" s="96" t="s">
        <v>460</v>
      </c>
      <c r="C83" s="96" t="s">
        <v>84</v>
      </c>
      <c r="D83" s="93" t="s">
        <v>465</v>
      </c>
      <c r="E83" s="93" t="s">
        <v>304</v>
      </c>
      <c r="F83" s="93" t="s">
        <v>3</v>
      </c>
      <c r="G83" s="93"/>
      <c r="H83" s="210">
        <v>40732</v>
      </c>
      <c r="I83" s="184">
        <v>35</v>
      </c>
      <c r="J83" s="183">
        <v>30</v>
      </c>
    </row>
    <row r="84" spans="1:10" ht="20.25" customHeight="1">
      <c r="A84" s="209">
        <v>1055</v>
      </c>
      <c r="B84" s="93" t="s">
        <v>230</v>
      </c>
      <c r="C84" s="96" t="s">
        <v>83</v>
      </c>
      <c r="D84" s="93" t="s">
        <v>467</v>
      </c>
      <c r="E84" s="93" t="s">
        <v>304</v>
      </c>
      <c r="F84" s="93" t="s">
        <v>2</v>
      </c>
      <c r="G84" s="93"/>
      <c r="H84" s="210">
        <v>40681</v>
      </c>
      <c r="I84" s="184">
        <v>36</v>
      </c>
      <c r="J84" s="183">
        <v>30</v>
      </c>
    </row>
    <row r="85" spans="1:10" ht="20.25" customHeight="1">
      <c r="A85" s="209">
        <v>1087</v>
      </c>
      <c r="B85" s="93" t="s">
        <v>381</v>
      </c>
      <c r="C85" s="93" t="s">
        <v>382</v>
      </c>
      <c r="D85" s="93" t="s">
        <v>296</v>
      </c>
      <c r="E85" s="93" t="s">
        <v>304</v>
      </c>
      <c r="F85" s="93" t="s">
        <v>1</v>
      </c>
      <c r="G85" s="93"/>
      <c r="H85" s="240">
        <v>40483</v>
      </c>
      <c r="I85" s="184">
        <v>35</v>
      </c>
      <c r="J85" s="183">
        <v>30</v>
      </c>
    </row>
    <row r="86" spans="1:10" ht="20.25" customHeight="1">
      <c r="A86" s="209">
        <v>1095</v>
      </c>
      <c r="B86" s="97" t="s">
        <v>383</v>
      </c>
      <c r="C86" s="97" t="s">
        <v>384</v>
      </c>
      <c r="D86" s="93" t="s">
        <v>467</v>
      </c>
      <c r="E86" s="93" t="s">
        <v>304</v>
      </c>
      <c r="F86" s="93" t="s">
        <v>12</v>
      </c>
      <c r="G86" s="93"/>
      <c r="H86" s="210">
        <v>39863</v>
      </c>
      <c r="I86" s="184">
        <v>44</v>
      </c>
      <c r="J86" s="183">
        <v>30</v>
      </c>
    </row>
    <row r="87" spans="1:10" ht="20.25" customHeight="1">
      <c r="A87" s="209">
        <v>1008</v>
      </c>
      <c r="B87" s="96" t="s">
        <v>100</v>
      </c>
      <c r="C87" s="96" t="s">
        <v>385</v>
      </c>
      <c r="D87" s="93" t="s">
        <v>299</v>
      </c>
      <c r="E87" s="93" t="s">
        <v>293</v>
      </c>
      <c r="F87" s="93" t="s">
        <v>10</v>
      </c>
      <c r="G87" s="93"/>
      <c r="H87" s="240">
        <v>39722</v>
      </c>
      <c r="I87" s="184">
        <v>35</v>
      </c>
      <c r="J87" s="183">
        <v>30</v>
      </c>
    </row>
    <row r="88" spans="1:10" ht="20.25" customHeight="1">
      <c r="A88" s="209">
        <v>1070</v>
      </c>
      <c r="B88" s="96" t="s">
        <v>106</v>
      </c>
      <c r="C88" s="96" t="s">
        <v>385</v>
      </c>
      <c r="D88" s="93" t="s">
        <v>472</v>
      </c>
      <c r="E88" s="93" t="s">
        <v>304</v>
      </c>
      <c r="F88" s="93" t="s">
        <v>11</v>
      </c>
      <c r="G88" s="93"/>
      <c r="H88" s="210">
        <v>39362</v>
      </c>
      <c r="I88" s="184">
        <v>35</v>
      </c>
      <c r="J88" s="183">
        <v>30</v>
      </c>
    </row>
    <row r="89" spans="1:10" ht="20.25" customHeight="1">
      <c r="A89" s="209">
        <v>1075</v>
      </c>
      <c r="B89" s="93" t="s">
        <v>360</v>
      </c>
      <c r="C89" s="93" t="s">
        <v>386</v>
      </c>
      <c r="D89" s="93" t="s">
        <v>467</v>
      </c>
      <c r="E89" s="93" t="s">
        <v>307</v>
      </c>
      <c r="F89" s="93" t="s">
        <v>9</v>
      </c>
      <c r="G89" s="93"/>
      <c r="H89" s="210">
        <v>39354</v>
      </c>
      <c r="I89" s="184">
        <v>40</v>
      </c>
      <c r="J89" s="183">
        <v>30</v>
      </c>
    </row>
    <row r="90" spans="1:10" ht="20.25" customHeight="1">
      <c r="A90" s="209">
        <v>1004</v>
      </c>
      <c r="B90" s="96" t="s">
        <v>475</v>
      </c>
      <c r="C90" s="96" t="s">
        <v>387</v>
      </c>
      <c r="D90" s="93" t="s">
        <v>467</v>
      </c>
      <c r="E90" s="93" t="s">
        <v>293</v>
      </c>
      <c r="F90" s="93" t="s">
        <v>8</v>
      </c>
      <c r="G90" s="93"/>
      <c r="H90" s="210">
        <v>39441</v>
      </c>
      <c r="I90" s="184">
        <v>36</v>
      </c>
      <c r="J90" s="183">
        <v>32</v>
      </c>
    </row>
    <row r="91" spans="1:10" ht="20.25" customHeight="1">
      <c r="A91" s="209">
        <v>1019</v>
      </c>
      <c r="B91" s="97" t="s">
        <v>388</v>
      </c>
      <c r="C91" s="97" t="s">
        <v>315</v>
      </c>
      <c r="D91" s="93" t="s">
        <v>467</v>
      </c>
      <c r="E91" s="93" t="s">
        <v>307</v>
      </c>
      <c r="F91" s="93" t="s">
        <v>7</v>
      </c>
      <c r="G91" s="93"/>
      <c r="H91" s="240">
        <v>39261</v>
      </c>
      <c r="I91" s="184">
        <v>35</v>
      </c>
      <c r="J91" s="183">
        <v>32</v>
      </c>
    </row>
    <row r="92" spans="1:10" ht="20.25" customHeight="1">
      <c r="A92" s="209">
        <v>1024</v>
      </c>
      <c r="B92" s="93" t="s">
        <v>360</v>
      </c>
      <c r="C92" s="93" t="s">
        <v>315</v>
      </c>
      <c r="D92" s="93" t="s">
        <v>468</v>
      </c>
      <c r="E92" s="93" t="s">
        <v>304</v>
      </c>
      <c r="F92" s="93" t="s">
        <v>6</v>
      </c>
      <c r="G92" s="93"/>
      <c r="H92" s="240">
        <v>40973</v>
      </c>
      <c r="I92" s="184">
        <v>40</v>
      </c>
      <c r="J92" s="183">
        <v>33</v>
      </c>
    </row>
    <row r="93" spans="1:10" ht="20.25" customHeight="1">
      <c r="A93" s="209">
        <v>1077</v>
      </c>
      <c r="B93" s="93" t="s">
        <v>370</v>
      </c>
      <c r="C93" s="93" t="s">
        <v>315</v>
      </c>
      <c r="D93" s="93" t="s">
        <v>467</v>
      </c>
      <c r="E93" s="93" t="s">
        <v>293</v>
      </c>
      <c r="F93" s="93" t="s">
        <v>5</v>
      </c>
      <c r="G93" s="93"/>
      <c r="H93" s="210">
        <v>40753</v>
      </c>
      <c r="I93" s="184">
        <v>44</v>
      </c>
      <c r="J93" s="183">
        <v>33</v>
      </c>
    </row>
    <row r="94" spans="1:10" ht="20.25" customHeight="1">
      <c r="A94" s="209">
        <v>1071</v>
      </c>
      <c r="B94" s="97" t="s">
        <v>389</v>
      </c>
      <c r="C94" s="97" t="s">
        <v>390</v>
      </c>
      <c r="D94" s="93" t="s">
        <v>329</v>
      </c>
      <c r="E94" s="93" t="s">
        <v>307</v>
      </c>
      <c r="F94" s="93" t="s">
        <v>4</v>
      </c>
      <c r="G94" s="93"/>
      <c r="H94" s="210">
        <v>39346</v>
      </c>
      <c r="I94" s="184">
        <v>35</v>
      </c>
      <c r="J94" s="183">
        <v>33</v>
      </c>
    </row>
    <row r="95" spans="1:10" ht="20.25" customHeight="1">
      <c r="A95" s="209">
        <v>1056</v>
      </c>
      <c r="B95" s="97" t="s">
        <v>350</v>
      </c>
      <c r="C95" s="97" t="s">
        <v>447</v>
      </c>
      <c r="D95" s="93" t="s">
        <v>471</v>
      </c>
      <c r="E95" s="93" t="s">
        <v>293</v>
      </c>
      <c r="F95" s="93" t="s">
        <v>3</v>
      </c>
      <c r="G95" s="93"/>
      <c r="H95" s="210">
        <v>40837</v>
      </c>
      <c r="I95" s="184">
        <v>36</v>
      </c>
      <c r="J95" s="183">
        <v>34</v>
      </c>
    </row>
    <row r="96" spans="1:10" ht="20.25" customHeight="1">
      <c r="A96" s="209">
        <v>1036</v>
      </c>
      <c r="B96" s="96" t="s">
        <v>466</v>
      </c>
      <c r="C96" s="96" t="s">
        <v>88</v>
      </c>
      <c r="D96" s="93" t="s">
        <v>299</v>
      </c>
      <c r="E96" s="93" t="s">
        <v>307</v>
      </c>
      <c r="F96" s="93" t="s">
        <v>2</v>
      </c>
      <c r="G96" s="93"/>
      <c r="H96" s="240">
        <v>41894</v>
      </c>
      <c r="I96" s="184">
        <v>40</v>
      </c>
      <c r="J96" s="183">
        <v>35</v>
      </c>
    </row>
    <row r="97" spans="1:10" ht="20.25" customHeight="1">
      <c r="A97" s="209">
        <v>1049</v>
      </c>
      <c r="B97" s="93" t="s">
        <v>392</v>
      </c>
      <c r="C97" s="93" t="s">
        <v>391</v>
      </c>
      <c r="D97" s="93" t="s">
        <v>296</v>
      </c>
      <c r="E97" s="93" t="s">
        <v>304</v>
      </c>
      <c r="F97" s="93" t="s">
        <v>1</v>
      </c>
      <c r="G97" s="93"/>
      <c r="H97" s="210">
        <v>41270</v>
      </c>
      <c r="I97" s="184">
        <v>36</v>
      </c>
      <c r="J97" s="183">
        <v>35</v>
      </c>
    </row>
    <row r="98" spans="1:10" ht="20.25" customHeight="1">
      <c r="A98" s="209">
        <v>1051</v>
      </c>
      <c r="B98" s="96" t="s">
        <v>444</v>
      </c>
      <c r="C98" s="96" t="s">
        <v>391</v>
      </c>
      <c r="D98" s="93" t="s">
        <v>299</v>
      </c>
      <c r="E98" s="93" t="s">
        <v>307</v>
      </c>
      <c r="F98" s="93" t="s">
        <v>12</v>
      </c>
      <c r="G98" s="93"/>
      <c r="H98" s="240">
        <v>39528</v>
      </c>
      <c r="I98" s="184">
        <v>35</v>
      </c>
      <c r="J98" s="183">
        <v>35</v>
      </c>
    </row>
    <row r="99" spans="1:10" ht="20.25" customHeight="1">
      <c r="A99" s="209">
        <v>1104</v>
      </c>
      <c r="B99" s="93" t="s">
        <v>360</v>
      </c>
      <c r="C99" s="93" t="s">
        <v>391</v>
      </c>
      <c r="D99" s="93" t="s">
        <v>296</v>
      </c>
      <c r="E99" s="93" t="s">
        <v>307</v>
      </c>
      <c r="F99" s="93" t="s">
        <v>11</v>
      </c>
      <c r="G99" s="93"/>
      <c r="H99" s="210">
        <v>39376</v>
      </c>
      <c r="I99" s="184">
        <v>40</v>
      </c>
      <c r="J99" s="183">
        <v>35</v>
      </c>
    </row>
    <row r="100" spans="1:10" ht="20.25" customHeight="1">
      <c r="A100" s="209">
        <v>1114</v>
      </c>
      <c r="B100" s="96" t="s">
        <v>466</v>
      </c>
      <c r="C100" s="97" t="s">
        <v>391</v>
      </c>
      <c r="D100" s="93" t="s">
        <v>296</v>
      </c>
      <c r="E100" s="93" t="s">
        <v>293</v>
      </c>
      <c r="F100" s="93" t="s">
        <v>10</v>
      </c>
      <c r="G100" s="93"/>
      <c r="H100" s="210">
        <v>39317</v>
      </c>
      <c r="I100" s="184">
        <v>40</v>
      </c>
      <c r="J100" s="183">
        <v>37.5</v>
      </c>
    </row>
    <row r="101" spans="1:10" ht="20.25" customHeight="1">
      <c r="A101" s="209">
        <v>1041</v>
      </c>
      <c r="B101" s="96" t="s">
        <v>101</v>
      </c>
      <c r="C101" s="96" t="s">
        <v>87</v>
      </c>
      <c r="D101" s="93" t="s">
        <v>296</v>
      </c>
      <c r="E101" s="93" t="s">
        <v>293</v>
      </c>
      <c r="F101" s="93" t="s">
        <v>9</v>
      </c>
      <c r="G101" s="93"/>
      <c r="H101" s="240">
        <v>39895</v>
      </c>
      <c r="I101" s="184">
        <v>40</v>
      </c>
      <c r="J101" s="183">
        <v>38</v>
      </c>
    </row>
    <row r="102" spans="1:10" ht="20.25" customHeight="1">
      <c r="A102" s="209">
        <v>1033</v>
      </c>
      <c r="B102" s="93" t="s">
        <v>393</v>
      </c>
      <c r="C102" s="93" t="s">
        <v>394</v>
      </c>
      <c r="D102" s="93" t="s">
        <v>467</v>
      </c>
      <c r="E102" s="93" t="s">
        <v>293</v>
      </c>
      <c r="F102" s="93" t="s">
        <v>8</v>
      </c>
      <c r="G102" s="93"/>
      <c r="H102" s="240">
        <v>42645</v>
      </c>
      <c r="I102" s="184">
        <v>25</v>
      </c>
      <c r="J102" s="183">
        <v>39</v>
      </c>
    </row>
    <row r="103" spans="1:10" ht="20.25" customHeight="1">
      <c r="A103" s="209">
        <v>1042</v>
      </c>
      <c r="B103" s="97" t="s">
        <v>395</v>
      </c>
      <c r="C103" s="97" t="s">
        <v>396</v>
      </c>
      <c r="D103" s="93" t="s">
        <v>467</v>
      </c>
      <c r="E103" s="93" t="s">
        <v>304</v>
      </c>
      <c r="F103" s="93" t="s">
        <v>7</v>
      </c>
      <c r="G103" s="93"/>
      <c r="H103" s="210">
        <v>39547</v>
      </c>
      <c r="I103" s="184">
        <v>35</v>
      </c>
      <c r="J103" s="183">
        <v>39</v>
      </c>
    </row>
    <row r="104" spans="1:10" ht="20.25" customHeight="1">
      <c r="A104" s="209">
        <v>1001</v>
      </c>
      <c r="B104" s="96" t="s">
        <v>100</v>
      </c>
      <c r="C104" s="96" t="s">
        <v>79</v>
      </c>
      <c r="D104" s="93" t="s">
        <v>467</v>
      </c>
      <c r="E104" s="93" t="s">
        <v>307</v>
      </c>
      <c r="F104" s="93" t="s">
        <v>6</v>
      </c>
      <c r="G104" s="93"/>
      <c r="H104" s="240">
        <v>39261</v>
      </c>
      <c r="I104" s="184">
        <v>44</v>
      </c>
      <c r="J104" s="183">
        <v>39</v>
      </c>
    </row>
    <row r="105" spans="1:10" ht="20.25" customHeight="1">
      <c r="A105" s="209">
        <v>1083</v>
      </c>
      <c r="B105" s="93" t="s">
        <v>230</v>
      </c>
      <c r="C105" s="93" t="s">
        <v>397</v>
      </c>
      <c r="D105" s="93" t="s">
        <v>467</v>
      </c>
      <c r="E105" s="93" t="s">
        <v>302</v>
      </c>
      <c r="F105" s="93" t="s">
        <v>5</v>
      </c>
      <c r="G105" s="93"/>
      <c r="H105" s="240">
        <v>40893</v>
      </c>
      <c r="I105" s="184">
        <v>35</v>
      </c>
      <c r="J105" s="183">
        <v>43</v>
      </c>
    </row>
    <row r="106" spans="1:10" ht="20.25" customHeight="1">
      <c r="A106" s="209">
        <v>1026</v>
      </c>
      <c r="B106" s="93" t="s">
        <v>398</v>
      </c>
      <c r="C106" s="93" t="s">
        <v>397</v>
      </c>
      <c r="D106" s="93" t="s">
        <v>296</v>
      </c>
      <c r="E106" s="93" t="s">
        <v>293</v>
      </c>
      <c r="F106" s="93" t="s">
        <v>4</v>
      </c>
      <c r="G106" s="93"/>
      <c r="H106" s="240">
        <v>39739</v>
      </c>
      <c r="I106" s="184">
        <v>40</v>
      </c>
      <c r="J106" s="183">
        <v>45</v>
      </c>
    </row>
    <row r="107" spans="1:10" ht="20.25" customHeight="1">
      <c r="A107" s="209">
        <v>1116</v>
      </c>
      <c r="B107" s="97" t="s">
        <v>376</v>
      </c>
      <c r="C107" s="97" t="s">
        <v>399</v>
      </c>
      <c r="D107" s="93" t="s">
        <v>467</v>
      </c>
      <c r="E107" s="93" t="s">
        <v>304</v>
      </c>
      <c r="F107" s="93" t="s">
        <v>2</v>
      </c>
      <c r="G107" s="93"/>
      <c r="H107" s="240">
        <v>41438</v>
      </c>
      <c r="I107" s="184">
        <v>35</v>
      </c>
      <c r="J107" s="183">
        <v>46</v>
      </c>
    </row>
    <row r="108" spans="1:10" ht="20.25" customHeight="1">
      <c r="A108" s="209">
        <v>1037</v>
      </c>
      <c r="B108" s="93" t="s">
        <v>400</v>
      </c>
      <c r="C108" s="93" t="s">
        <v>399</v>
      </c>
      <c r="D108" s="93" t="s">
        <v>296</v>
      </c>
      <c r="E108" s="93" t="s">
        <v>304</v>
      </c>
      <c r="F108" s="93" t="s">
        <v>3</v>
      </c>
      <c r="G108" s="93"/>
      <c r="H108" s="210">
        <v>42481</v>
      </c>
      <c r="I108" s="184">
        <v>35</v>
      </c>
      <c r="J108" s="213">
        <v>47</v>
      </c>
    </row>
    <row r="109" spans="1:10" ht="20.25" customHeight="1">
      <c r="A109" s="209">
        <v>1082</v>
      </c>
      <c r="B109" s="93" t="s">
        <v>360</v>
      </c>
      <c r="C109" s="93" t="s">
        <v>399</v>
      </c>
      <c r="D109" s="93" t="s">
        <v>296</v>
      </c>
      <c r="E109" s="93" t="s">
        <v>302</v>
      </c>
      <c r="F109" s="93" t="s">
        <v>1</v>
      </c>
      <c r="G109" s="93"/>
      <c r="H109" s="210">
        <v>40883</v>
      </c>
      <c r="I109" s="184">
        <v>35</v>
      </c>
      <c r="J109" s="183">
        <v>47</v>
      </c>
    </row>
    <row r="110" spans="1:10" ht="20.25" customHeight="1">
      <c r="A110" s="209">
        <v>1107</v>
      </c>
      <c r="B110" s="96" t="s">
        <v>479</v>
      </c>
      <c r="C110" s="96" t="s">
        <v>401</v>
      </c>
      <c r="D110" s="93" t="s">
        <v>296</v>
      </c>
      <c r="E110" s="93" t="s">
        <v>304</v>
      </c>
      <c r="F110" s="93" t="s">
        <v>12</v>
      </c>
      <c r="G110" s="93"/>
      <c r="H110" s="240">
        <v>40603</v>
      </c>
      <c r="I110" s="184">
        <v>35</v>
      </c>
      <c r="J110" s="183">
        <v>48</v>
      </c>
    </row>
    <row r="111" spans="1:10" ht="20.25" customHeight="1">
      <c r="A111" s="209">
        <v>1092</v>
      </c>
      <c r="B111" s="96" t="s">
        <v>453</v>
      </c>
      <c r="C111" s="96" t="s">
        <v>85</v>
      </c>
      <c r="D111" s="93" t="s">
        <v>296</v>
      </c>
      <c r="E111" s="93" t="s">
        <v>293</v>
      </c>
      <c r="F111" s="93" t="s">
        <v>11</v>
      </c>
      <c r="G111" s="93"/>
      <c r="H111" s="210">
        <v>40324</v>
      </c>
      <c r="I111" s="184">
        <v>40</v>
      </c>
      <c r="J111" s="183">
        <v>53</v>
      </c>
    </row>
    <row r="112" spans="1:10" ht="20.25" customHeight="1">
      <c r="A112" s="209">
        <v>1117</v>
      </c>
      <c r="B112" s="93" t="s">
        <v>360</v>
      </c>
      <c r="C112" s="93" t="s">
        <v>85</v>
      </c>
      <c r="D112" s="93" t="s">
        <v>467</v>
      </c>
      <c r="E112" s="93" t="s">
        <v>307</v>
      </c>
      <c r="F112" s="93" t="s">
        <v>10</v>
      </c>
      <c r="G112" s="93"/>
      <c r="H112" s="210">
        <v>42079</v>
      </c>
      <c r="I112" s="184">
        <v>35</v>
      </c>
      <c r="J112" s="213">
        <v>54</v>
      </c>
    </row>
    <row r="113" spans="1:10" ht="20.25" customHeight="1">
      <c r="A113" s="209">
        <v>1059</v>
      </c>
      <c r="B113" s="97" t="s">
        <v>338</v>
      </c>
      <c r="C113" s="97" t="s">
        <v>85</v>
      </c>
      <c r="D113" s="93" t="s">
        <v>296</v>
      </c>
      <c r="E113" s="93" t="s">
        <v>302</v>
      </c>
      <c r="F113" s="93" t="s">
        <v>9</v>
      </c>
      <c r="G113" s="93"/>
      <c r="H113" s="210">
        <v>39173</v>
      </c>
      <c r="I113" s="184">
        <v>40</v>
      </c>
      <c r="J113" s="183">
        <v>57</v>
      </c>
    </row>
    <row r="114" spans="1:10" ht="20.25" customHeight="1">
      <c r="A114" s="209">
        <v>1098</v>
      </c>
      <c r="B114" s="97" t="s">
        <v>402</v>
      </c>
      <c r="C114" s="97" t="s">
        <v>403</v>
      </c>
      <c r="D114" s="93" t="s">
        <v>467</v>
      </c>
      <c r="E114" s="93" t="s">
        <v>293</v>
      </c>
      <c r="F114" s="93" t="s">
        <v>8</v>
      </c>
      <c r="G114" s="93"/>
      <c r="H114" s="210">
        <v>39043</v>
      </c>
      <c r="I114" s="184">
        <v>40</v>
      </c>
      <c r="J114" s="213">
        <v>57</v>
      </c>
    </row>
    <row r="115" spans="1:10" ht="20.25" customHeight="1">
      <c r="A115" s="209">
        <v>1073</v>
      </c>
      <c r="B115" s="96" t="s">
        <v>104</v>
      </c>
      <c r="C115" s="97" t="s">
        <v>404</v>
      </c>
      <c r="D115" s="93" t="s">
        <v>464</v>
      </c>
      <c r="E115" s="93" t="s">
        <v>304</v>
      </c>
      <c r="F115" s="93" t="s">
        <v>7</v>
      </c>
      <c r="G115" s="93"/>
      <c r="H115" s="240">
        <v>41679</v>
      </c>
      <c r="I115" s="184">
        <v>40</v>
      </c>
      <c r="J115" s="183">
        <v>64</v>
      </c>
    </row>
    <row r="116" spans="1:10" ht="20.25" customHeight="1">
      <c r="A116" s="209">
        <v>1047</v>
      </c>
      <c r="B116" s="96" t="s">
        <v>459</v>
      </c>
      <c r="C116" s="96" t="s">
        <v>405</v>
      </c>
      <c r="D116" s="93" t="s">
        <v>296</v>
      </c>
      <c r="E116" s="93" t="s">
        <v>304</v>
      </c>
      <c r="F116" s="93" t="s">
        <v>6</v>
      </c>
      <c r="G116" s="93"/>
      <c r="H116" s="210">
        <v>41105</v>
      </c>
      <c r="I116" s="184">
        <v>40</v>
      </c>
      <c r="J116" s="183">
        <v>65</v>
      </c>
    </row>
    <row r="117" spans="1:10" ht="20.25" customHeight="1">
      <c r="A117" s="209">
        <v>1106</v>
      </c>
      <c r="B117" s="97" t="s">
        <v>406</v>
      </c>
      <c r="C117" s="97" t="s">
        <v>407</v>
      </c>
      <c r="D117" s="93" t="s">
        <v>465</v>
      </c>
      <c r="E117" s="93" t="s">
        <v>302</v>
      </c>
      <c r="F117" s="93" t="s">
        <v>5</v>
      </c>
      <c r="G117" s="93"/>
      <c r="H117" s="210">
        <v>41559</v>
      </c>
      <c r="I117" s="184">
        <v>36</v>
      </c>
      <c r="J117" s="183">
        <v>79</v>
      </c>
    </row>
    <row r="118" spans="1:10" ht="20.25" customHeight="1">
      <c r="A118" s="209">
        <v>1086</v>
      </c>
      <c r="B118" s="93" t="s">
        <v>408</v>
      </c>
      <c r="C118" s="93" t="s">
        <v>225</v>
      </c>
      <c r="D118" s="93" t="s">
        <v>467</v>
      </c>
      <c r="E118" s="93" t="s">
        <v>293</v>
      </c>
      <c r="F118" s="93" t="s">
        <v>4</v>
      </c>
      <c r="G118" s="93"/>
      <c r="H118" s="210">
        <v>39234</v>
      </c>
      <c r="I118" s="184">
        <v>30</v>
      </c>
      <c r="J118" s="183">
        <v>100</v>
      </c>
    </row>
    <row r="119" spans="1:10" ht="20.25" customHeight="1"/>
    <row r="120" spans="1:10" ht="20.25" customHeight="1"/>
    <row r="121" spans="1:10" ht="20.25" customHeight="1"/>
    <row r="122" spans="1:10" ht="20.25" customHeight="1"/>
    <row r="128" spans="1:10" ht="20.25" customHeight="1"/>
    <row r="129" ht="20.25" customHeight="1"/>
    <row r="130" ht="20.25" customHeight="1"/>
    <row r="131" ht="20.25" customHeight="1"/>
    <row r="132" ht="20.25" customHeight="1"/>
    <row r="133" ht="20.25" customHeight="1"/>
    <row r="134" ht="20.25" customHeight="1"/>
    <row r="135" ht="20.25" customHeight="1"/>
    <row r="136" ht="20.25" customHeight="1"/>
    <row r="137" ht="20.25" customHeight="1"/>
    <row r="138" ht="20.25" customHeight="1"/>
    <row r="139" ht="20.25" customHeight="1"/>
    <row r="140" ht="20.25" customHeight="1"/>
    <row r="141" ht="20.25" customHeight="1"/>
    <row r="142" ht="20.25" customHeight="1"/>
    <row r="143" ht="20.25" customHeight="1"/>
    <row r="144" ht="20.25" customHeight="1"/>
    <row r="145" ht="20.25" customHeight="1"/>
    <row r="146" ht="20.25" customHeight="1"/>
    <row r="147" ht="20.25" customHeight="1"/>
    <row r="148" ht="20.25" customHeight="1"/>
    <row r="149" ht="20.25" customHeight="1"/>
    <row r="150" ht="20.25" customHeight="1"/>
    <row r="151" ht="20.25" customHeight="1"/>
    <row r="152" ht="20.25" customHeight="1"/>
    <row r="153" ht="20.25" customHeight="1"/>
    <row r="154" ht="20.25" customHeight="1"/>
    <row r="155" ht="20.25" customHeight="1"/>
    <row r="156" ht="20.25" customHeight="1"/>
    <row r="157" ht="20.25" customHeight="1"/>
    <row r="158" ht="20.25" customHeight="1"/>
    <row r="159" ht="20.25" customHeight="1"/>
    <row r="160" ht="20.25" customHeight="1"/>
    <row r="161" ht="20.25" customHeight="1"/>
    <row r="162" ht="20.25" customHeight="1"/>
    <row r="163" ht="20.25" customHeight="1"/>
    <row r="164" ht="20.25" customHeight="1"/>
    <row r="165" ht="20.25" customHeight="1"/>
    <row r="166" ht="20.25" customHeight="1"/>
    <row r="167" ht="20.25" customHeight="1"/>
    <row r="168" ht="20.25" customHeight="1"/>
    <row r="169" ht="20.25" customHeight="1"/>
    <row r="170" ht="20.25" customHeight="1"/>
    <row r="171" ht="20.25" customHeight="1"/>
    <row r="172" ht="20.25" customHeight="1"/>
    <row r="173" ht="20.25" customHeight="1"/>
    <row r="174" ht="20.25" customHeight="1"/>
    <row r="175" ht="20.25" customHeight="1"/>
    <row r="176" ht="20.25" customHeight="1"/>
    <row r="177" ht="20.25" customHeight="1"/>
    <row r="178" ht="20.25" customHeight="1"/>
    <row r="179" ht="20.25" customHeight="1"/>
    <row r="180" ht="20.25" customHeight="1"/>
    <row r="181" ht="20.25" customHeight="1"/>
    <row r="182" ht="20.25" customHeight="1"/>
    <row r="183" ht="20.25" customHeight="1"/>
    <row r="184" ht="20.25" customHeight="1"/>
    <row r="185" ht="20.25" customHeight="1"/>
    <row r="186" ht="20.25" customHeight="1"/>
    <row r="187" ht="20.25" customHeight="1"/>
    <row r="188" ht="20.25" customHeight="1"/>
    <row r="189" ht="20.25" customHeight="1"/>
    <row r="190" ht="20.25" customHeight="1"/>
    <row r="191" ht="20.25" customHeight="1"/>
    <row r="192" ht="20.25" customHeight="1"/>
    <row r="193" ht="20.25" customHeight="1"/>
    <row r="194" ht="20.25" customHeight="1"/>
    <row r="195" ht="20.25" customHeight="1"/>
    <row r="196" ht="20.25" customHeight="1"/>
    <row r="197" ht="20.25" customHeight="1"/>
    <row r="198" ht="20.25" customHeight="1"/>
    <row r="199" ht="20.25" customHeight="1"/>
    <row r="200" ht="20.25" customHeight="1"/>
    <row r="201" ht="20.25" customHeight="1"/>
    <row r="202" ht="20.25" customHeight="1"/>
    <row r="203" ht="20.25" customHeight="1"/>
    <row r="204" ht="20.25" customHeight="1"/>
    <row r="205" ht="20.25" customHeight="1"/>
    <row r="206" ht="20.25" customHeight="1"/>
    <row r="207" ht="20.25" customHeight="1"/>
    <row r="208" ht="20.25" customHeight="1"/>
    <row r="209" ht="20.25" customHeight="1"/>
    <row r="210" ht="20.25" customHeight="1"/>
    <row r="211" ht="20.25" customHeight="1"/>
    <row r="212" ht="20.25" customHeight="1"/>
    <row r="213" ht="20.25" customHeight="1"/>
    <row r="214" ht="20.25" customHeight="1"/>
    <row r="215" ht="20.25" customHeight="1"/>
    <row r="216" ht="20.25" customHeight="1"/>
    <row r="217" ht="20.25" customHeight="1"/>
    <row r="218" ht="20.25" customHeight="1"/>
    <row r="219" ht="20.25" customHeight="1"/>
    <row r="220" ht="20.25" customHeight="1"/>
    <row r="221" ht="20.25" customHeight="1"/>
    <row r="222" ht="20.25" customHeight="1"/>
    <row r="223" ht="20.25" customHeight="1"/>
    <row r="224" ht="20.25" customHeight="1"/>
    <row r="225" ht="20.25" customHeight="1"/>
    <row r="226" ht="20.25" customHeight="1"/>
    <row r="227" ht="20.25" customHeight="1"/>
    <row r="228" ht="20.25" customHeight="1"/>
    <row r="229" ht="20.25" customHeight="1"/>
    <row r="230" ht="20.25" customHeight="1"/>
    <row r="231" ht="20.25" customHeight="1"/>
    <row r="232" ht="20.25" customHeight="1"/>
    <row r="233" ht="20.25" customHeight="1"/>
    <row r="234" ht="20.25" customHeight="1"/>
    <row r="235" ht="20.25" customHeight="1"/>
    <row r="236" ht="20.25" customHeight="1"/>
    <row r="237" ht="20.25" customHeight="1"/>
    <row r="238" ht="20.25" customHeight="1"/>
    <row r="239" ht="20.25" customHeight="1"/>
    <row r="240" ht="20.25" customHeight="1"/>
    <row r="241" ht="20.25" customHeight="1"/>
    <row r="242" ht="20.25" customHeight="1"/>
    <row r="243" ht="20.25" customHeight="1"/>
    <row r="244" ht="20.25" customHeight="1"/>
    <row r="245" ht="20.25" customHeight="1"/>
    <row r="246" ht="20.25" customHeight="1"/>
    <row r="247" ht="20.25" customHeight="1"/>
    <row r="248" ht="20.25" customHeight="1"/>
    <row r="249" ht="20.25" customHeight="1"/>
    <row r="250" ht="20.25" customHeight="1"/>
    <row r="251" ht="20.25" customHeight="1"/>
    <row r="252" ht="20.25" customHeight="1"/>
    <row r="253" ht="20.25" customHeight="1"/>
    <row r="254" ht="20.25" customHeight="1"/>
    <row r="255" ht="20.25" customHeight="1"/>
    <row r="256" ht="20.25" customHeight="1"/>
    <row r="257" ht="20.25" customHeight="1"/>
    <row r="258" ht="20.25" customHeight="1"/>
    <row r="259" ht="20.25" customHeight="1"/>
    <row r="260" ht="20.25" customHeight="1"/>
    <row r="261" ht="20.25" customHeight="1"/>
    <row r="262" ht="20.25" customHeight="1"/>
    <row r="263" ht="20.25" customHeight="1"/>
    <row r="264" ht="20.25" customHeight="1"/>
    <row r="265" ht="20.25" customHeight="1"/>
    <row r="266" ht="20.25" customHeight="1"/>
    <row r="267" ht="20.25" customHeight="1"/>
    <row r="268" ht="20.25" customHeight="1"/>
    <row r="269" ht="20.25" customHeight="1"/>
    <row r="270" ht="20.25" customHeight="1"/>
    <row r="271" ht="20.25" customHeight="1"/>
    <row r="272" ht="20.25" customHeight="1"/>
    <row r="273" ht="20.25" customHeight="1"/>
    <row r="274" ht="20.25" customHeight="1"/>
    <row r="275" ht="20.25" customHeight="1"/>
    <row r="276" ht="20.25" customHeight="1"/>
    <row r="277" ht="20.25" customHeight="1"/>
    <row r="278" ht="20.25" customHeight="1"/>
    <row r="279" ht="20.25" customHeight="1"/>
    <row r="280" ht="20.25" customHeight="1"/>
    <row r="281" ht="20.25" customHeight="1"/>
    <row r="282" ht="20.25" customHeight="1"/>
    <row r="283" ht="20.25" customHeight="1"/>
    <row r="284" ht="20.25" customHeight="1"/>
    <row r="285" ht="20.25" customHeight="1"/>
    <row r="286" ht="20.25" customHeight="1"/>
    <row r="287" ht="20.25" customHeight="1"/>
    <row r="288" ht="20.25" customHeight="1"/>
    <row r="289" ht="20.25" customHeight="1"/>
    <row r="290" ht="20.25" customHeight="1"/>
    <row r="291" ht="20.25" customHeight="1"/>
    <row r="292" ht="20.25" customHeight="1"/>
  </sheetData>
  <autoFilter ref="A1:K118" xr:uid="{00000000-0009-0000-0000-000000000000}"/>
  <sortState xmlns:xlrd2="http://schemas.microsoft.com/office/spreadsheetml/2017/richdata2" ref="A2:F118">
    <sortCondition ref="C10"/>
  </sortState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2" tint="-0.749992370372631"/>
    <pageSetUpPr fitToPage="1"/>
  </sheetPr>
  <dimension ref="A1:G110"/>
  <sheetViews>
    <sheetView zoomScale="80" zoomScaleNormal="80" zoomScalePageLayoutView="80" workbookViewId="0">
      <pane ySplit="1" topLeftCell="A86" activePane="bottomLeft" state="frozen"/>
      <selection activeCell="E13" sqref="E13"/>
      <selection pane="bottomLeft" activeCell="A100" sqref="A100"/>
    </sheetView>
  </sheetViews>
  <sheetFormatPr baseColWidth="10" defaultColWidth="19.5703125" defaultRowHeight="18.95" customHeight="1"/>
  <cols>
    <col min="1" max="1" width="16.140625" style="199" customWidth="1"/>
    <col min="2" max="2" width="20.140625" style="187" customWidth="1"/>
    <col min="3" max="4" width="15.7109375" style="187" customWidth="1"/>
    <col min="5" max="5" width="13.85546875" style="187" customWidth="1"/>
    <col min="6" max="7" width="14.85546875" style="187" customWidth="1"/>
    <col min="8" max="16384" width="19.5703125" style="187"/>
  </cols>
  <sheetData>
    <row r="1" spans="1:7" ht="41.25" customHeight="1" thickBot="1">
      <c r="A1" s="185" t="s">
        <v>234</v>
      </c>
      <c r="B1" s="186" t="s">
        <v>235</v>
      </c>
      <c r="C1" s="186" t="s">
        <v>236</v>
      </c>
      <c r="D1" s="186" t="s">
        <v>237</v>
      </c>
      <c r="E1" s="186" t="s">
        <v>238</v>
      </c>
      <c r="F1" s="186" t="s">
        <v>239</v>
      </c>
      <c r="G1" s="186" t="s">
        <v>240</v>
      </c>
    </row>
    <row r="2" spans="1:7" ht="31.5" customHeight="1" thickTop="1" thickBot="1">
      <c r="A2" s="188" t="s">
        <v>241</v>
      </c>
      <c r="B2" s="189"/>
      <c r="C2" s="189"/>
      <c r="D2" s="189"/>
      <c r="E2" s="189"/>
      <c r="F2" s="189"/>
      <c r="G2" s="189"/>
    </row>
    <row r="3" spans="1:7" ht="18.95" customHeight="1" thickTop="1">
      <c r="A3" s="190">
        <v>3</v>
      </c>
      <c r="B3" s="191">
        <v>460</v>
      </c>
      <c r="C3" s="191"/>
      <c r="D3" s="191"/>
      <c r="E3" s="191">
        <v>460</v>
      </c>
      <c r="F3" s="191"/>
      <c r="G3" s="191"/>
    </row>
    <row r="4" spans="1:7" ht="18.95" customHeight="1">
      <c r="A4" s="190">
        <v>4</v>
      </c>
      <c r="B4" s="191">
        <v>15</v>
      </c>
      <c r="C4" s="191">
        <v>15</v>
      </c>
      <c r="D4" s="191"/>
      <c r="E4" s="191"/>
      <c r="F4" s="191"/>
      <c r="G4" s="191"/>
    </row>
    <row r="5" spans="1:7" ht="18.95" customHeight="1">
      <c r="A5" s="190">
        <v>9</v>
      </c>
      <c r="B5" s="191">
        <v>750</v>
      </c>
      <c r="C5" s="191"/>
      <c r="D5" s="191">
        <v>750</v>
      </c>
      <c r="E5" s="191"/>
      <c r="F5" s="191"/>
      <c r="G5" s="191"/>
    </row>
    <row r="6" spans="1:7" ht="18.95" customHeight="1">
      <c r="A6" s="190">
        <v>17</v>
      </c>
      <c r="B6" s="191">
        <v>348.38</v>
      </c>
      <c r="C6" s="191"/>
      <c r="D6" s="191">
        <f>B6</f>
        <v>348.38</v>
      </c>
      <c r="E6" s="191"/>
      <c r="F6" s="191"/>
      <c r="G6" s="191"/>
    </row>
    <row r="7" spans="1:7" s="194" customFormat="1" ht="28.5" customHeight="1">
      <c r="A7" s="192" t="s">
        <v>0</v>
      </c>
      <c r="B7" s="193">
        <f>SUM(B3:B6)</f>
        <v>1573.38</v>
      </c>
      <c r="C7" s="193">
        <f>SUM(C3:C6)</f>
        <v>15</v>
      </c>
      <c r="D7" s="193">
        <f>SUM(D3:D6)</f>
        <v>1098.3800000000001</v>
      </c>
      <c r="E7" s="193">
        <f t="shared" ref="E7:G7" si="0">SUM(E3:E6)</f>
        <v>460</v>
      </c>
      <c r="F7" s="193">
        <f t="shared" si="0"/>
        <v>0</v>
      </c>
      <c r="G7" s="193">
        <f t="shared" si="0"/>
        <v>0</v>
      </c>
    </row>
    <row r="8" spans="1:7" ht="31.5" customHeight="1" thickBot="1">
      <c r="A8" s="188" t="s">
        <v>242</v>
      </c>
      <c r="B8" s="189"/>
      <c r="C8" s="189"/>
      <c r="D8" s="189"/>
      <c r="E8" s="189"/>
      <c r="F8" s="189"/>
      <c r="G8" s="189"/>
    </row>
    <row r="9" spans="1:7" ht="18.95" customHeight="1" thickTop="1">
      <c r="A9" s="195">
        <v>1</v>
      </c>
      <c r="B9" s="196">
        <v>3.5</v>
      </c>
      <c r="C9" s="196">
        <v>3.5</v>
      </c>
      <c r="D9" s="196"/>
      <c r="E9" s="196"/>
      <c r="F9" s="196"/>
      <c r="G9" s="196"/>
    </row>
    <row r="10" spans="1:7" ht="18.95" customHeight="1">
      <c r="A10" s="195">
        <v>5</v>
      </c>
      <c r="B10" s="196">
        <v>15</v>
      </c>
      <c r="C10" s="196">
        <v>15</v>
      </c>
      <c r="D10" s="196"/>
      <c r="E10" s="196"/>
      <c r="F10" s="196"/>
      <c r="G10" s="196"/>
    </row>
    <row r="11" spans="1:7" ht="18.95" customHeight="1">
      <c r="A11" s="195">
        <v>12</v>
      </c>
      <c r="B11" s="196">
        <v>2529.0100000000002</v>
      </c>
      <c r="C11" s="196"/>
      <c r="D11" s="196"/>
      <c r="E11" s="196">
        <v>2529.0100000000002</v>
      </c>
      <c r="F11" s="196"/>
      <c r="G11" s="196"/>
    </row>
    <row r="12" spans="1:7" ht="18.95" customHeight="1">
      <c r="A12" s="195">
        <v>26</v>
      </c>
      <c r="B12" s="196">
        <v>137.97</v>
      </c>
      <c r="C12" s="196"/>
      <c r="D12" s="196"/>
      <c r="E12" s="196"/>
      <c r="F12" s="196">
        <v>137.97</v>
      </c>
      <c r="G12" s="196"/>
    </row>
    <row r="13" spans="1:7" s="194" customFormat="1" ht="28.5" customHeight="1">
      <c r="A13" s="192" t="s">
        <v>0</v>
      </c>
      <c r="B13" s="193">
        <f>SUM(B9:B12)</f>
        <v>2685.48</v>
      </c>
      <c r="C13" s="193">
        <f>SUM(C9:C12)</f>
        <v>18.5</v>
      </c>
      <c r="D13" s="193">
        <f>SUM(D9:D12)</f>
        <v>0</v>
      </c>
      <c r="E13" s="193">
        <f>SUM(E9:E12)</f>
        <v>2529.0100000000002</v>
      </c>
      <c r="F13" s="193">
        <f t="shared" ref="F13:G13" si="1">SUM(F9:F12)</f>
        <v>137.97</v>
      </c>
      <c r="G13" s="193">
        <f t="shared" si="1"/>
        <v>0</v>
      </c>
    </row>
    <row r="14" spans="1:7" ht="31.5" customHeight="1" thickBot="1">
      <c r="A14" s="188" t="s">
        <v>243</v>
      </c>
      <c r="B14" s="189"/>
      <c r="C14" s="189"/>
      <c r="D14" s="189"/>
      <c r="E14" s="189"/>
      <c r="F14" s="189"/>
      <c r="G14" s="189"/>
    </row>
    <row r="15" spans="1:7" ht="18.95" customHeight="1" thickTop="1">
      <c r="A15" s="190">
        <v>1</v>
      </c>
      <c r="B15" s="191">
        <v>1</v>
      </c>
      <c r="C15" s="191">
        <v>1</v>
      </c>
      <c r="D15" s="191"/>
      <c r="E15" s="191"/>
      <c r="F15" s="191"/>
      <c r="G15" s="191"/>
    </row>
    <row r="16" spans="1:7" ht="18.95" customHeight="1">
      <c r="A16" s="190">
        <v>1</v>
      </c>
      <c r="B16" s="191">
        <v>9.25</v>
      </c>
      <c r="C16" s="191">
        <v>9.25</v>
      </c>
      <c r="D16" s="191"/>
      <c r="E16" s="191"/>
      <c r="F16" s="191"/>
      <c r="G16" s="191"/>
    </row>
    <row r="17" spans="1:7" ht="18.95" customHeight="1">
      <c r="A17" s="190">
        <v>5</v>
      </c>
      <c r="B17" s="191">
        <v>15</v>
      </c>
      <c r="C17" s="191">
        <v>15</v>
      </c>
      <c r="D17" s="191"/>
      <c r="E17" s="191"/>
      <c r="F17" s="191"/>
      <c r="G17" s="191"/>
    </row>
    <row r="18" spans="1:7" ht="18.95" customHeight="1">
      <c r="A18" s="190">
        <v>5</v>
      </c>
      <c r="B18" s="191">
        <v>200</v>
      </c>
      <c r="C18" s="191"/>
      <c r="D18" s="191"/>
      <c r="E18" s="191"/>
      <c r="F18" s="191">
        <v>200</v>
      </c>
      <c r="G18" s="191"/>
    </row>
    <row r="19" spans="1:7" ht="18.95" customHeight="1">
      <c r="A19" s="190">
        <v>27</v>
      </c>
      <c r="B19" s="191">
        <v>40</v>
      </c>
      <c r="C19" s="191"/>
      <c r="D19" s="191"/>
      <c r="E19" s="191"/>
      <c r="F19" s="191">
        <v>40</v>
      </c>
      <c r="G19" s="191"/>
    </row>
    <row r="20" spans="1:7" s="194" customFormat="1" ht="28.5" customHeight="1">
      <c r="A20" s="192" t="s">
        <v>0</v>
      </c>
      <c r="B20" s="193">
        <f>SUM(B15:B19)</f>
        <v>265.25</v>
      </c>
      <c r="C20" s="193">
        <f>SUM(C15:C19)</f>
        <v>25.25</v>
      </c>
      <c r="D20" s="193">
        <f>SUM(D15:D19)</f>
        <v>0</v>
      </c>
      <c r="E20" s="193">
        <f>SUM(E15:E19)</f>
        <v>0</v>
      </c>
      <c r="F20" s="193">
        <f t="shared" ref="F20:G20" si="2">SUM(F15:F19)</f>
        <v>240</v>
      </c>
      <c r="G20" s="193">
        <f t="shared" si="2"/>
        <v>0</v>
      </c>
    </row>
    <row r="21" spans="1:7" ht="31.5" customHeight="1" thickBot="1">
      <c r="A21" s="188" t="s">
        <v>244</v>
      </c>
      <c r="B21" s="189"/>
      <c r="C21" s="189"/>
      <c r="D21" s="189"/>
      <c r="E21" s="189"/>
      <c r="F21" s="189"/>
      <c r="G21" s="189"/>
    </row>
    <row r="22" spans="1:7" ht="18.95" customHeight="1" thickTop="1">
      <c r="A22" s="190">
        <v>1</v>
      </c>
      <c r="B22" s="191">
        <v>45.94</v>
      </c>
      <c r="C22" s="191"/>
      <c r="D22" s="191"/>
      <c r="E22" s="191"/>
      <c r="F22" s="191"/>
      <c r="G22" s="191">
        <v>45.94</v>
      </c>
    </row>
    <row r="23" spans="1:7" ht="18.95" customHeight="1">
      <c r="A23" s="190">
        <v>1</v>
      </c>
      <c r="B23" s="191">
        <v>36</v>
      </c>
      <c r="C23" s="191">
        <v>36</v>
      </c>
      <c r="D23" s="191"/>
      <c r="E23" s="191"/>
      <c r="F23" s="191"/>
      <c r="G23" s="191"/>
    </row>
    <row r="24" spans="1:7" ht="18.95" customHeight="1">
      <c r="A24" s="190">
        <v>3</v>
      </c>
      <c r="B24" s="191">
        <v>15</v>
      </c>
      <c r="C24" s="191">
        <v>15</v>
      </c>
      <c r="D24" s="191"/>
      <c r="E24" s="191"/>
      <c r="F24" s="191"/>
      <c r="G24" s="191"/>
    </row>
    <row r="25" spans="1:7" ht="18.95" customHeight="1">
      <c r="A25" s="190">
        <v>3</v>
      </c>
      <c r="B25" s="191">
        <v>2655</v>
      </c>
      <c r="C25" s="191"/>
      <c r="D25" s="191"/>
      <c r="E25" s="191">
        <v>2655</v>
      </c>
      <c r="F25" s="191"/>
      <c r="G25" s="191"/>
    </row>
    <row r="26" spans="1:7" ht="18.95" customHeight="1">
      <c r="A26" s="190">
        <v>4</v>
      </c>
      <c r="B26" s="191">
        <v>237.97</v>
      </c>
      <c r="C26" s="191"/>
      <c r="D26" s="191"/>
      <c r="E26" s="191"/>
      <c r="F26" s="191">
        <v>237.97</v>
      </c>
      <c r="G26" s="191"/>
    </row>
    <row r="27" spans="1:7" ht="18.95" customHeight="1">
      <c r="A27" s="190">
        <v>18</v>
      </c>
      <c r="B27" s="191">
        <v>350</v>
      </c>
      <c r="C27" s="191"/>
      <c r="D27" s="191"/>
      <c r="E27" s="191"/>
      <c r="F27" s="191"/>
      <c r="G27" s="191">
        <v>350</v>
      </c>
    </row>
    <row r="28" spans="1:7" s="194" customFormat="1" ht="28.5" customHeight="1">
      <c r="A28" s="192" t="s">
        <v>0</v>
      </c>
      <c r="B28" s="193">
        <f>SUM(B22:B27)</f>
        <v>3339.91</v>
      </c>
      <c r="C28" s="193">
        <f>SUM(C22:C27)</f>
        <v>51</v>
      </c>
      <c r="D28" s="193">
        <f>SUM(D22:D27)</f>
        <v>0</v>
      </c>
      <c r="E28" s="193">
        <f t="shared" ref="E28:G28" si="3">SUM(E22:E27)</f>
        <v>2655</v>
      </c>
      <c r="F28" s="193">
        <f t="shared" si="3"/>
        <v>237.97</v>
      </c>
      <c r="G28" s="193">
        <f t="shared" si="3"/>
        <v>395.94</v>
      </c>
    </row>
    <row r="29" spans="1:7" ht="31.5" customHeight="1" thickBot="1">
      <c r="A29" s="188" t="s">
        <v>245</v>
      </c>
      <c r="B29" s="189"/>
      <c r="C29" s="189"/>
      <c r="D29" s="189"/>
      <c r="E29" s="189"/>
      <c r="F29" s="189"/>
      <c r="G29" s="189"/>
    </row>
    <row r="30" spans="1:7" ht="18.95" customHeight="1" thickTop="1">
      <c r="A30" s="190">
        <v>1</v>
      </c>
      <c r="B30" s="191">
        <v>172.46</v>
      </c>
      <c r="C30" s="191"/>
      <c r="D30" s="191"/>
      <c r="E30" s="191"/>
      <c r="F30" s="191"/>
      <c r="G30" s="191">
        <v>172.46</v>
      </c>
    </row>
    <row r="31" spans="1:7" ht="18.95" customHeight="1">
      <c r="A31" s="190">
        <v>1</v>
      </c>
      <c r="B31" s="191">
        <v>7</v>
      </c>
      <c r="C31" s="191">
        <v>7</v>
      </c>
      <c r="D31" s="191"/>
      <c r="E31" s="191"/>
      <c r="F31" s="191"/>
      <c r="G31" s="191"/>
    </row>
    <row r="32" spans="1:7" ht="18.95" customHeight="1">
      <c r="A32" s="190">
        <v>1</v>
      </c>
      <c r="B32" s="191">
        <v>6</v>
      </c>
      <c r="C32" s="191">
        <v>6</v>
      </c>
      <c r="D32" s="191"/>
      <c r="E32" s="191"/>
      <c r="F32" s="191"/>
      <c r="G32" s="191"/>
    </row>
    <row r="33" spans="1:7" ht="18.95" customHeight="1">
      <c r="A33" s="190">
        <v>1</v>
      </c>
      <c r="B33" s="191">
        <v>14.7</v>
      </c>
      <c r="C33" s="191">
        <v>14.7</v>
      </c>
      <c r="D33" s="191"/>
      <c r="E33" s="191"/>
      <c r="F33" s="191"/>
      <c r="G33" s="191"/>
    </row>
    <row r="34" spans="1:7" ht="18.95" customHeight="1">
      <c r="A34" s="190">
        <v>6</v>
      </c>
      <c r="B34" s="191">
        <v>15</v>
      </c>
      <c r="C34" s="191">
        <v>15</v>
      </c>
      <c r="D34" s="191"/>
      <c r="E34" s="191"/>
      <c r="F34" s="191"/>
      <c r="G34" s="191"/>
    </row>
    <row r="35" spans="1:7" ht="18.95" customHeight="1">
      <c r="A35" s="190">
        <v>14</v>
      </c>
      <c r="B35" s="191">
        <v>200</v>
      </c>
      <c r="C35" s="191"/>
      <c r="D35" s="191"/>
      <c r="E35" s="191"/>
      <c r="F35" s="191"/>
      <c r="G35" s="191">
        <v>200</v>
      </c>
    </row>
    <row r="36" spans="1:7" ht="18.95" customHeight="1">
      <c r="A36" s="190">
        <v>22</v>
      </c>
      <c r="B36" s="191">
        <v>200</v>
      </c>
      <c r="C36" s="191"/>
      <c r="D36" s="191"/>
      <c r="E36" s="191"/>
      <c r="F36" s="191"/>
      <c r="G36" s="191">
        <v>200</v>
      </c>
    </row>
    <row r="37" spans="1:7" s="194" customFormat="1" ht="28.5" customHeight="1">
      <c r="A37" s="192" t="s">
        <v>0</v>
      </c>
      <c r="B37" s="193">
        <f>SUM(B30:B36)</f>
        <v>615.16</v>
      </c>
      <c r="C37" s="193">
        <f>SUM(C30:C36)</f>
        <v>42.7</v>
      </c>
      <c r="D37" s="193">
        <f>SUM(D30:D36)</f>
        <v>0</v>
      </c>
      <c r="E37" s="193">
        <f t="shared" ref="E37:G37" si="4">SUM(E30:E36)</f>
        <v>0</v>
      </c>
      <c r="F37" s="193">
        <f t="shared" si="4"/>
        <v>0</v>
      </c>
      <c r="G37" s="193">
        <f t="shared" si="4"/>
        <v>572.46</v>
      </c>
    </row>
    <row r="38" spans="1:7" ht="31.5" customHeight="1" thickBot="1">
      <c r="A38" s="188" t="s">
        <v>246</v>
      </c>
      <c r="B38" s="189"/>
      <c r="C38" s="189"/>
      <c r="D38" s="189"/>
      <c r="E38" s="189"/>
      <c r="F38" s="189"/>
      <c r="G38" s="189"/>
    </row>
    <row r="39" spans="1:7" ht="18.95" customHeight="1" thickTop="1">
      <c r="A39" s="190">
        <v>3</v>
      </c>
      <c r="B39" s="191">
        <v>946.98</v>
      </c>
      <c r="C39" s="191"/>
      <c r="D39" s="191"/>
      <c r="E39" s="191">
        <v>946.98</v>
      </c>
      <c r="F39" s="191"/>
      <c r="G39" s="191"/>
    </row>
    <row r="40" spans="1:7" ht="18.95" customHeight="1">
      <c r="A40" s="190">
        <v>3</v>
      </c>
      <c r="B40" s="191">
        <v>3770.45</v>
      </c>
      <c r="C40" s="191"/>
      <c r="D40" s="197"/>
      <c r="E40" s="191">
        <v>3770.45</v>
      </c>
      <c r="F40" s="191"/>
      <c r="G40" s="191"/>
    </row>
    <row r="41" spans="1:7" ht="18.95" customHeight="1">
      <c r="A41" s="190">
        <v>3</v>
      </c>
      <c r="B41" s="191">
        <v>3.5</v>
      </c>
      <c r="C41" s="191">
        <v>3.5</v>
      </c>
      <c r="D41" s="197"/>
      <c r="E41" s="191"/>
      <c r="F41" s="191"/>
      <c r="G41" s="191"/>
    </row>
    <row r="42" spans="1:7" ht="18.95" customHeight="1">
      <c r="A42" s="190">
        <v>3</v>
      </c>
      <c r="B42" s="191">
        <v>7</v>
      </c>
      <c r="C42" s="191">
        <v>7</v>
      </c>
      <c r="D42" s="191"/>
      <c r="E42" s="191"/>
      <c r="F42" s="191"/>
      <c r="G42" s="191"/>
    </row>
    <row r="43" spans="1:7" ht="18.95" customHeight="1">
      <c r="A43" s="190">
        <v>5</v>
      </c>
      <c r="B43" s="191">
        <v>15</v>
      </c>
      <c r="C43" s="191">
        <v>15</v>
      </c>
      <c r="D43" s="191"/>
      <c r="E43" s="191"/>
      <c r="F43" s="191"/>
      <c r="G43" s="191"/>
    </row>
    <row r="44" spans="1:7" ht="18.95" customHeight="1">
      <c r="A44" s="190">
        <v>12</v>
      </c>
      <c r="B44" s="191">
        <v>50</v>
      </c>
      <c r="C44" s="191"/>
      <c r="D44" s="191"/>
      <c r="E44" s="191"/>
      <c r="F44" s="191">
        <v>50</v>
      </c>
      <c r="G44" s="191"/>
    </row>
    <row r="45" spans="1:7" ht="18.95" customHeight="1">
      <c r="A45" s="190">
        <v>14</v>
      </c>
      <c r="B45" s="191">
        <v>70</v>
      </c>
      <c r="C45" s="191"/>
      <c r="D45" s="191"/>
      <c r="E45" s="191"/>
      <c r="F45" s="191">
        <v>70</v>
      </c>
      <c r="G45" s="191"/>
    </row>
    <row r="46" spans="1:7" ht="18.95" customHeight="1">
      <c r="A46" s="190">
        <v>20</v>
      </c>
      <c r="B46" s="191">
        <v>50</v>
      </c>
      <c r="C46" s="191"/>
      <c r="D46" s="191"/>
      <c r="E46" s="191"/>
      <c r="F46" s="191">
        <v>50</v>
      </c>
      <c r="G46" s="191"/>
    </row>
    <row r="47" spans="1:7" s="194" customFormat="1" ht="28.5" customHeight="1">
      <c r="A47" s="192" t="s">
        <v>0</v>
      </c>
      <c r="B47" s="193">
        <f>SUM(B39:B46)</f>
        <v>4912.93</v>
      </c>
      <c r="C47" s="193">
        <f>SUM(C39:C46)</f>
        <v>25.5</v>
      </c>
      <c r="D47" s="193">
        <f>SUM(D39:D46)</f>
        <v>0</v>
      </c>
      <c r="E47" s="193">
        <f>SUM(E39:E46)</f>
        <v>4717.43</v>
      </c>
      <c r="F47" s="193">
        <f t="shared" ref="F47:G47" si="5">SUM(F39:F46)</f>
        <v>170</v>
      </c>
      <c r="G47" s="193">
        <f t="shared" si="5"/>
        <v>0</v>
      </c>
    </row>
    <row r="48" spans="1:7" ht="31.5" customHeight="1" thickBot="1">
      <c r="A48" s="188" t="s">
        <v>247</v>
      </c>
      <c r="B48" s="189"/>
      <c r="C48" s="189"/>
      <c r="D48" s="189"/>
      <c r="E48" s="189"/>
      <c r="F48" s="189"/>
      <c r="G48" s="189"/>
    </row>
    <row r="49" spans="1:7" ht="18.95" customHeight="1" thickTop="1">
      <c r="A49" s="190">
        <v>2</v>
      </c>
      <c r="B49" s="191">
        <v>2123.52</v>
      </c>
      <c r="C49" s="191"/>
      <c r="D49" s="191"/>
      <c r="E49" s="191"/>
      <c r="F49" s="191"/>
      <c r="G49" s="191">
        <v>2123.52</v>
      </c>
    </row>
    <row r="50" spans="1:7" ht="18.95" customHeight="1">
      <c r="A50" s="190">
        <v>2</v>
      </c>
      <c r="B50" s="191">
        <v>10.5</v>
      </c>
      <c r="C50" s="191">
        <v>10.5</v>
      </c>
      <c r="D50" s="191"/>
      <c r="E50" s="191"/>
      <c r="F50" s="191"/>
      <c r="G50" s="191"/>
    </row>
    <row r="51" spans="1:7" ht="18.95" customHeight="1">
      <c r="A51" s="190">
        <v>2</v>
      </c>
      <c r="B51" s="191">
        <v>1</v>
      </c>
      <c r="C51" s="191">
        <v>1</v>
      </c>
      <c r="D51" s="191"/>
      <c r="E51" s="191"/>
      <c r="F51" s="191"/>
      <c r="G51" s="191"/>
    </row>
    <row r="52" spans="1:7" ht="18.95" customHeight="1">
      <c r="A52" s="190">
        <v>3</v>
      </c>
      <c r="B52" s="191">
        <v>15</v>
      </c>
      <c r="C52" s="191">
        <v>15</v>
      </c>
      <c r="D52" s="191"/>
      <c r="E52" s="191"/>
      <c r="F52" s="191"/>
      <c r="G52" s="191"/>
    </row>
    <row r="53" spans="1:7" ht="18.95" customHeight="1">
      <c r="A53" s="190">
        <v>9</v>
      </c>
      <c r="B53" s="191">
        <v>608.08000000000004</v>
      </c>
      <c r="C53" s="191"/>
      <c r="D53" s="191"/>
      <c r="E53" s="191"/>
      <c r="F53" s="191"/>
      <c r="G53" s="191">
        <v>608.08000000000004</v>
      </c>
    </row>
    <row r="54" spans="1:7" ht="18.95" customHeight="1">
      <c r="A54" s="190">
        <v>15</v>
      </c>
      <c r="B54" s="191">
        <v>5284.59</v>
      </c>
      <c r="C54" s="191"/>
      <c r="D54" s="191"/>
      <c r="E54" s="191">
        <v>5284.59</v>
      </c>
      <c r="F54" s="191"/>
      <c r="G54" s="191"/>
    </row>
    <row r="55" spans="1:7" ht="18.95" customHeight="1">
      <c r="A55" s="190">
        <v>24</v>
      </c>
      <c r="B55" s="191">
        <v>1250.3599999999999</v>
      </c>
      <c r="C55" s="191"/>
      <c r="D55" s="191"/>
      <c r="E55" s="191"/>
      <c r="F55" s="191"/>
      <c r="G55" s="191">
        <v>1250.3599999999999</v>
      </c>
    </row>
    <row r="56" spans="1:7" s="194" customFormat="1" ht="28.5" customHeight="1">
      <c r="A56" s="192" t="s">
        <v>0</v>
      </c>
      <c r="B56" s="193">
        <f>SUM(B49:B55)</f>
        <v>9293.0500000000011</v>
      </c>
      <c r="C56" s="193">
        <f>SUM(C49:C55)</f>
        <v>26.5</v>
      </c>
      <c r="D56" s="193">
        <f t="shared" ref="D56:G56" si="6">SUM(D49:D55)</f>
        <v>0</v>
      </c>
      <c r="E56" s="193">
        <f t="shared" si="6"/>
        <v>5284.59</v>
      </c>
      <c r="F56" s="193">
        <f t="shared" si="6"/>
        <v>0</v>
      </c>
      <c r="G56" s="193">
        <f t="shared" si="6"/>
        <v>3981.96</v>
      </c>
    </row>
    <row r="57" spans="1:7" ht="31.5" customHeight="1" thickBot="1">
      <c r="A57" s="188" t="s">
        <v>248</v>
      </c>
      <c r="B57" s="189"/>
      <c r="C57" s="189"/>
      <c r="D57" s="189"/>
      <c r="E57" s="189"/>
      <c r="F57" s="189"/>
      <c r="G57" s="189"/>
    </row>
    <row r="58" spans="1:7" ht="18.95" customHeight="1" thickTop="1">
      <c r="A58" s="198">
        <v>1</v>
      </c>
      <c r="B58" s="191">
        <v>7</v>
      </c>
      <c r="C58" s="191">
        <v>7</v>
      </c>
      <c r="D58" s="191"/>
      <c r="E58" s="191"/>
      <c r="F58" s="191"/>
      <c r="G58" s="191"/>
    </row>
    <row r="59" spans="1:7" ht="18.95" customHeight="1">
      <c r="A59" s="198">
        <v>1</v>
      </c>
      <c r="B59" s="191">
        <v>1</v>
      </c>
      <c r="C59" s="191">
        <v>1</v>
      </c>
      <c r="D59" s="191"/>
      <c r="E59" s="191"/>
      <c r="F59" s="191"/>
      <c r="G59" s="191"/>
    </row>
    <row r="60" spans="1:7" ht="18.95" customHeight="1">
      <c r="A60" s="198">
        <v>5</v>
      </c>
      <c r="B60" s="191">
        <v>15</v>
      </c>
      <c r="C60" s="191">
        <v>15</v>
      </c>
      <c r="D60" s="191"/>
      <c r="E60" s="191"/>
      <c r="F60" s="191"/>
      <c r="G60" s="191"/>
    </row>
    <row r="61" spans="1:7" ht="18.95" customHeight="1">
      <c r="A61" s="198">
        <v>22</v>
      </c>
      <c r="B61" s="191">
        <v>400</v>
      </c>
      <c r="C61" s="191"/>
      <c r="D61" s="191"/>
      <c r="E61" s="191"/>
      <c r="F61" s="191"/>
      <c r="G61" s="191">
        <v>400</v>
      </c>
    </row>
    <row r="62" spans="1:7" s="194" customFormat="1" ht="28.5" customHeight="1">
      <c r="A62" s="192" t="s">
        <v>0</v>
      </c>
      <c r="B62" s="193">
        <f>SUM(B58:B61)</f>
        <v>423</v>
      </c>
      <c r="C62" s="193">
        <f>SUM(C58:C61)</f>
        <v>23</v>
      </c>
      <c r="D62" s="193">
        <f>SUM(D58:D61)</f>
        <v>0</v>
      </c>
      <c r="E62" s="193">
        <f>SUM(E58:E61)</f>
        <v>0</v>
      </c>
      <c r="F62" s="193">
        <f t="shared" ref="F62:G62" si="7">SUM(F58:F61)</f>
        <v>0</v>
      </c>
      <c r="G62" s="193">
        <f t="shared" si="7"/>
        <v>400</v>
      </c>
    </row>
    <row r="63" spans="1:7" ht="31.5" customHeight="1" thickBot="1">
      <c r="A63" s="188" t="s">
        <v>249</v>
      </c>
      <c r="B63" s="189"/>
      <c r="C63" s="189"/>
      <c r="D63" s="189"/>
      <c r="E63" s="189"/>
      <c r="F63" s="189"/>
      <c r="G63" s="189"/>
    </row>
    <row r="64" spans="1:7" ht="18.95" customHeight="1" thickTop="1">
      <c r="A64" s="190">
        <v>3</v>
      </c>
      <c r="B64" s="191">
        <v>500</v>
      </c>
      <c r="C64" s="191"/>
      <c r="D64" s="191"/>
      <c r="E64" s="191"/>
      <c r="F64" s="191">
        <v>500</v>
      </c>
      <c r="G64" s="191"/>
    </row>
    <row r="65" spans="1:7" ht="18.95" customHeight="1">
      <c r="A65" s="190">
        <v>3</v>
      </c>
      <c r="B65" s="191">
        <v>2</v>
      </c>
      <c r="C65" s="191">
        <v>2</v>
      </c>
      <c r="D65" s="191"/>
      <c r="E65" s="191"/>
      <c r="F65" s="191"/>
    </row>
    <row r="66" spans="1:7" ht="18.95" customHeight="1">
      <c r="A66" s="190">
        <v>9</v>
      </c>
      <c r="B66" s="191">
        <v>500</v>
      </c>
      <c r="C66" s="191"/>
      <c r="D66" s="191"/>
      <c r="E66" s="191"/>
      <c r="F66" s="191"/>
      <c r="G66" s="191">
        <v>500</v>
      </c>
    </row>
    <row r="67" spans="1:7" ht="18.95" customHeight="1">
      <c r="A67" s="190">
        <v>11</v>
      </c>
      <c r="B67" s="191">
        <v>66.239999999999995</v>
      </c>
      <c r="C67" s="191"/>
      <c r="D67" s="191"/>
      <c r="E67" s="191"/>
      <c r="F67" s="191"/>
      <c r="G67" s="191">
        <v>66.239999999999995</v>
      </c>
    </row>
    <row r="68" spans="1:7" ht="18.95" customHeight="1">
      <c r="A68" s="190">
        <v>12</v>
      </c>
      <c r="B68" s="191">
        <v>2000</v>
      </c>
      <c r="C68" s="191"/>
      <c r="D68" s="191"/>
      <c r="E68" s="191"/>
      <c r="F68" s="191"/>
      <c r="G68" s="191">
        <v>2000</v>
      </c>
    </row>
    <row r="69" spans="1:7" ht="18.95" customHeight="1">
      <c r="A69" s="190">
        <v>16</v>
      </c>
      <c r="B69" s="191">
        <v>226.39</v>
      </c>
      <c r="C69" s="191"/>
      <c r="D69" s="191">
        <v>226.39</v>
      </c>
      <c r="E69" s="191"/>
      <c r="F69" s="191"/>
      <c r="G69" s="191"/>
    </row>
    <row r="70" spans="1:7" ht="18.95" customHeight="1">
      <c r="A70" s="190">
        <v>24</v>
      </c>
      <c r="B70" s="191">
        <v>978.02</v>
      </c>
      <c r="C70" s="191"/>
      <c r="D70" s="191"/>
      <c r="E70" s="191"/>
      <c r="F70" s="191"/>
      <c r="G70" s="191">
        <v>978.02</v>
      </c>
    </row>
    <row r="71" spans="1:7" s="194" customFormat="1" ht="28.5" customHeight="1">
      <c r="A71" s="192" t="s">
        <v>0</v>
      </c>
      <c r="B71" s="193">
        <f>SUM(B64:B70)</f>
        <v>4272.6499999999996</v>
      </c>
      <c r="C71" s="193">
        <f>SUM(C64:C70)</f>
        <v>2</v>
      </c>
      <c r="D71" s="193">
        <f>SUM(D64:D70)</f>
        <v>226.39</v>
      </c>
      <c r="E71" s="193">
        <f t="shared" ref="E71" si="8">SUM(E64:E70)</f>
        <v>0</v>
      </c>
      <c r="F71" s="193">
        <f>SUM(F64:F70)</f>
        <v>500</v>
      </c>
      <c r="G71" s="193">
        <f>SUM(G64:G70)</f>
        <v>3544.2599999999998</v>
      </c>
    </row>
    <row r="72" spans="1:7" ht="31.5" customHeight="1" thickBot="1">
      <c r="A72" s="188" t="s">
        <v>250</v>
      </c>
      <c r="B72" s="189"/>
      <c r="C72" s="189"/>
      <c r="D72" s="189"/>
      <c r="E72" s="189"/>
      <c r="F72" s="189"/>
      <c r="G72" s="189"/>
    </row>
    <row r="73" spans="1:7" ht="18.95" customHeight="1" thickTop="1">
      <c r="A73" s="190">
        <v>1</v>
      </c>
      <c r="B73" s="191">
        <v>14</v>
      </c>
      <c r="C73" s="191">
        <v>14</v>
      </c>
      <c r="D73" s="191"/>
      <c r="E73" s="191"/>
      <c r="F73" s="191"/>
      <c r="G73" s="191"/>
    </row>
    <row r="74" spans="1:7" ht="18.95" customHeight="1">
      <c r="A74" s="190">
        <v>1</v>
      </c>
      <c r="B74" s="191">
        <v>1</v>
      </c>
      <c r="C74" s="191">
        <v>1</v>
      </c>
      <c r="D74" s="191"/>
      <c r="E74" s="191"/>
      <c r="F74" s="191"/>
      <c r="G74" s="191"/>
    </row>
    <row r="75" spans="1:7" ht="18.95" customHeight="1">
      <c r="A75" s="190">
        <v>3</v>
      </c>
      <c r="B75" s="191">
        <v>500</v>
      </c>
      <c r="C75" s="191"/>
      <c r="D75" s="191"/>
      <c r="E75" s="191"/>
      <c r="F75" s="191">
        <v>500</v>
      </c>
      <c r="G75" s="191"/>
    </row>
    <row r="76" spans="1:7" ht="18.95" customHeight="1">
      <c r="A76" s="190">
        <v>15</v>
      </c>
      <c r="B76" s="191">
        <v>2468</v>
      </c>
      <c r="C76" s="191"/>
      <c r="D76" s="191"/>
      <c r="E76" s="191"/>
      <c r="F76" s="191"/>
      <c r="G76" s="191">
        <v>2468</v>
      </c>
    </row>
    <row r="77" spans="1:7" ht="18.95" customHeight="1">
      <c r="A77" s="190">
        <v>18</v>
      </c>
      <c r="B77" s="191">
        <v>15</v>
      </c>
      <c r="C77" s="191">
        <v>15</v>
      </c>
      <c r="D77" s="191"/>
      <c r="E77" s="191"/>
      <c r="F77" s="191"/>
      <c r="G77" s="191"/>
    </row>
    <row r="78" spans="1:7" s="194" customFormat="1" ht="28.5" customHeight="1">
      <c r="A78" s="192" t="s">
        <v>0</v>
      </c>
      <c r="B78" s="193">
        <f>SUM(B73:B77)</f>
        <v>2998</v>
      </c>
      <c r="C78" s="193">
        <f t="shared" ref="C78:G78" si="9">SUM(C73:C77)</f>
        <v>30</v>
      </c>
      <c r="D78" s="193">
        <f t="shared" si="9"/>
        <v>0</v>
      </c>
      <c r="E78" s="193">
        <f t="shared" si="9"/>
        <v>0</v>
      </c>
      <c r="F78" s="193">
        <f t="shared" si="9"/>
        <v>500</v>
      </c>
      <c r="G78" s="193">
        <f t="shared" si="9"/>
        <v>2468</v>
      </c>
    </row>
    <row r="79" spans="1:7" ht="31.5" customHeight="1" thickBot="1">
      <c r="A79" s="188" t="s">
        <v>251</v>
      </c>
      <c r="B79" s="189"/>
      <c r="C79" s="189"/>
      <c r="D79" s="189"/>
      <c r="E79" s="189"/>
      <c r="F79" s="189"/>
      <c r="G79" s="189"/>
    </row>
    <row r="80" spans="1:7" ht="18.95" customHeight="1" thickTop="1">
      <c r="A80" s="190">
        <v>5</v>
      </c>
      <c r="B80" s="191">
        <v>500</v>
      </c>
      <c r="C80" s="191"/>
      <c r="D80" s="191"/>
      <c r="E80" s="191"/>
      <c r="F80" s="191">
        <v>500</v>
      </c>
      <c r="G80" s="191"/>
    </row>
    <row r="81" spans="1:7" ht="18.95" customHeight="1">
      <c r="A81" s="190">
        <v>25</v>
      </c>
      <c r="B81" s="191">
        <v>400</v>
      </c>
      <c r="C81" s="191"/>
      <c r="D81" s="191"/>
      <c r="E81" s="191"/>
      <c r="F81" s="191"/>
      <c r="G81" s="191">
        <v>400</v>
      </c>
    </row>
    <row r="82" spans="1:7" ht="18.95" customHeight="1">
      <c r="A82" s="190">
        <v>28</v>
      </c>
      <c r="B82" s="191">
        <v>1600</v>
      </c>
      <c r="C82" s="191"/>
      <c r="D82" s="191"/>
      <c r="E82" s="191"/>
      <c r="F82" s="191"/>
      <c r="G82" s="191">
        <v>1600</v>
      </c>
    </row>
    <row r="83" spans="1:7" s="194" customFormat="1" ht="28.5" customHeight="1">
      <c r="A83" s="192" t="s">
        <v>0</v>
      </c>
      <c r="B83" s="193">
        <f>SUM(B80:B82)</f>
        <v>2500</v>
      </c>
      <c r="C83" s="193">
        <f>SUM(C80:C82)</f>
        <v>0</v>
      </c>
      <c r="D83" s="193">
        <f>SUM(D80:D82)</f>
        <v>0</v>
      </c>
      <c r="E83" s="193">
        <f t="shared" ref="E83:G83" si="10">SUM(E80:E82)</f>
        <v>0</v>
      </c>
      <c r="F83" s="193">
        <f t="shared" si="10"/>
        <v>500</v>
      </c>
      <c r="G83" s="193">
        <f t="shared" si="10"/>
        <v>2000</v>
      </c>
    </row>
    <row r="84" spans="1:7" ht="31.5" customHeight="1" thickBot="1">
      <c r="A84" s="188" t="s">
        <v>252</v>
      </c>
      <c r="B84" s="189"/>
      <c r="C84" s="189"/>
      <c r="D84" s="189"/>
      <c r="E84" s="189"/>
      <c r="F84" s="189"/>
      <c r="G84" s="189"/>
    </row>
    <row r="85" spans="1:7" ht="18.95" customHeight="1" thickTop="1">
      <c r="A85" s="190">
        <v>2</v>
      </c>
      <c r="B85" s="191">
        <v>3.5</v>
      </c>
      <c r="C85" s="191">
        <v>3.5</v>
      </c>
      <c r="D85" s="191"/>
      <c r="E85" s="191"/>
      <c r="F85" s="191"/>
      <c r="G85" s="191"/>
    </row>
    <row r="86" spans="1:7" ht="18.95" customHeight="1">
      <c r="A86" s="190">
        <v>2</v>
      </c>
      <c r="B86" s="191">
        <v>1</v>
      </c>
      <c r="C86" s="191">
        <v>1</v>
      </c>
      <c r="D86" s="191"/>
      <c r="E86" s="191"/>
      <c r="F86" s="191"/>
      <c r="G86" s="191"/>
    </row>
    <row r="87" spans="1:7" ht="18.95" customHeight="1">
      <c r="A87" s="190">
        <v>4</v>
      </c>
      <c r="B87" s="191">
        <v>15</v>
      </c>
      <c r="C87" s="191">
        <v>15</v>
      </c>
      <c r="D87" s="191"/>
      <c r="E87" s="191"/>
      <c r="F87" s="191"/>
      <c r="G87" s="191"/>
    </row>
    <row r="88" spans="1:7" ht="18.95" customHeight="1">
      <c r="A88" s="190">
        <v>6</v>
      </c>
      <c r="B88" s="191">
        <v>2194.17</v>
      </c>
      <c r="C88" s="191"/>
      <c r="D88" s="191"/>
      <c r="E88" s="191">
        <v>2194.17</v>
      </c>
      <c r="F88" s="191"/>
      <c r="G88" s="191"/>
    </row>
    <row r="89" spans="1:7" ht="18.95" customHeight="1">
      <c r="A89" s="190">
        <v>11</v>
      </c>
      <c r="B89" s="191">
        <v>200</v>
      </c>
      <c r="C89" s="191"/>
      <c r="D89" s="191"/>
      <c r="E89" s="191"/>
      <c r="F89" s="191">
        <v>200</v>
      </c>
      <c r="G89" s="191"/>
    </row>
    <row r="90" spans="1:7" ht="18.95" customHeight="1">
      <c r="A90" s="190">
        <v>13</v>
      </c>
      <c r="B90" s="191">
        <v>500</v>
      </c>
      <c r="C90" s="191"/>
      <c r="D90" s="191"/>
      <c r="E90" s="191"/>
      <c r="F90" s="191">
        <v>500</v>
      </c>
      <c r="G90" s="191"/>
    </row>
    <row r="91" spans="1:7" ht="18.95" customHeight="1">
      <c r="A91" s="190">
        <v>13</v>
      </c>
      <c r="B91" s="191">
        <v>5222.01</v>
      </c>
      <c r="C91" s="191"/>
      <c r="D91" s="191"/>
      <c r="E91" s="191">
        <v>5222.01</v>
      </c>
      <c r="F91" s="191"/>
      <c r="G91" s="191"/>
    </row>
    <row r="92" spans="1:7" ht="18.95" customHeight="1">
      <c r="A92" s="190">
        <v>27</v>
      </c>
      <c r="B92" s="191">
        <v>2491.8000000000002</v>
      </c>
      <c r="C92" s="191"/>
      <c r="D92" s="191"/>
      <c r="E92" s="191"/>
      <c r="F92" s="191"/>
      <c r="G92" s="191">
        <v>2491.8000000000002</v>
      </c>
    </row>
    <row r="93" spans="1:7" s="194" customFormat="1" ht="28.5" customHeight="1">
      <c r="A93" s="192" t="s">
        <v>0</v>
      </c>
      <c r="B93" s="193">
        <f t="shared" ref="B93:G93" si="11">SUM(B85:B92)</f>
        <v>10627.48</v>
      </c>
      <c r="C93" s="193">
        <f t="shared" si="11"/>
        <v>19.5</v>
      </c>
      <c r="D93" s="193">
        <f t="shared" si="11"/>
        <v>0</v>
      </c>
      <c r="E93" s="193">
        <f t="shared" si="11"/>
        <v>7416.18</v>
      </c>
      <c r="F93" s="193">
        <f t="shared" si="11"/>
        <v>700</v>
      </c>
      <c r="G93" s="193">
        <f t="shared" si="11"/>
        <v>2491.8000000000002</v>
      </c>
    </row>
    <row r="94" spans="1:7" ht="28.5" customHeight="1"/>
    <row r="95" spans="1:7" ht="31.5" customHeight="1" thickBot="1">
      <c r="A95" s="188" t="s">
        <v>253</v>
      </c>
      <c r="B95" s="189"/>
      <c r="C95" s="189"/>
      <c r="D95" s="189"/>
      <c r="E95" s="189"/>
      <c r="F95" s="189"/>
      <c r="G95" s="189"/>
    </row>
    <row r="96" spans="1:7" ht="18.95" hidden="1" customHeight="1"/>
    <row r="97" spans="1:7" s="202" customFormat="1" ht="35.1" hidden="1" customHeight="1">
      <c r="A97" s="200" t="s">
        <v>254</v>
      </c>
      <c r="B97" s="201">
        <f>B7+B13+B20+B28+B37+B47+B56+B62+B71+B78+B83+B93</f>
        <v>43506.290000000008</v>
      </c>
      <c r="C97" s="201">
        <f t="shared" ref="C97:G97" si="12">C7+C13+C20+C28+C37+C47+C56+C62+C71+C78+C83+C93</f>
        <v>278.95</v>
      </c>
      <c r="D97" s="201">
        <f t="shared" si="12"/>
        <v>1324.77</v>
      </c>
      <c r="E97" s="201">
        <f t="shared" si="12"/>
        <v>23062.21</v>
      </c>
      <c r="F97" s="201">
        <f t="shared" si="12"/>
        <v>2985.94</v>
      </c>
      <c r="G97" s="201">
        <f t="shared" si="12"/>
        <v>15854.420000000002</v>
      </c>
    </row>
    <row r="98" spans="1:7" ht="18.95" hidden="1" customHeight="1"/>
    <row r="99" spans="1:7" ht="18.95" customHeight="1" thickTop="1"/>
    <row r="100" spans="1:7" ht="18.95" customHeight="1">
      <c r="A100" s="332" t="s">
        <v>559</v>
      </c>
    </row>
    <row r="109" spans="1:7" ht="18.95" customHeight="1" thickBot="1">
      <c r="A109" s="188" t="s">
        <v>550</v>
      </c>
      <c r="B109" s="189">
        <f>SUMIF($A:$A,"TOTAL",B:B)</f>
        <v>43506.290000000008</v>
      </c>
      <c r="C109" s="189">
        <f t="shared" ref="C109:G109" si="13">SUMIF($A:$A,"TOTAL",C:C)</f>
        <v>278.95</v>
      </c>
      <c r="D109" s="189">
        <f t="shared" si="13"/>
        <v>1324.77</v>
      </c>
      <c r="E109" s="189">
        <f t="shared" si="13"/>
        <v>23062.21</v>
      </c>
      <c r="F109" s="189">
        <f t="shared" si="13"/>
        <v>2985.94</v>
      </c>
      <c r="G109" s="189">
        <f t="shared" si="13"/>
        <v>15854.420000000002</v>
      </c>
    </row>
    <row r="110" spans="1:7" ht="18.95" customHeight="1" thickTop="1"/>
  </sheetData>
  <printOptions horizontalCentered="1" gridLines="1"/>
  <pageMargins left="0.23622047244094491" right="0.23622047244094491" top="0.94488188976377963" bottom="0.74803149606299213" header="0.31496062992125984" footer="0.31496062992125984"/>
  <pageSetup fitToHeight="0" orientation="landscape" horizontalDpi="4294967293" verticalDpi="0" r:id="rId1"/>
  <headerFooter>
    <oddHeader>&amp;C&amp;"Calibri,Normal"&amp;K000000ESGM 
2013 COMPTE ENTREPRISE
DÉBITS - CHÈQUES</oddHeader>
    <oddFooter>Page &amp;P de &amp;N</oddFooter>
  </headerFooter>
  <rowBreaks count="3" manualBreakCount="3">
    <brk id="28" max="16383" man="1"/>
    <brk id="56" max="16383" man="1"/>
    <brk id="8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749992370372631"/>
  </sheetPr>
  <dimension ref="A1:F22"/>
  <sheetViews>
    <sheetView topLeftCell="A4" workbookViewId="0">
      <selection activeCell="A15" sqref="A15"/>
    </sheetView>
  </sheetViews>
  <sheetFormatPr baseColWidth="10" defaultColWidth="11.42578125" defaultRowHeight="23.25" customHeight="1"/>
  <cols>
    <col min="1" max="1" width="17.28515625" style="136" customWidth="1"/>
    <col min="2" max="6" width="15.5703125" style="136" customWidth="1"/>
    <col min="7" max="16384" width="11.42578125" style="136"/>
  </cols>
  <sheetData>
    <row r="1" spans="1:6" ht="23.25" customHeight="1" thickTop="1">
      <c r="A1" s="292" t="s">
        <v>203</v>
      </c>
      <c r="B1" s="293"/>
      <c r="C1" s="293"/>
      <c r="D1" s="293"/>
      <c r="E1" s="293"/>
      <c r="F1" s="294"/>
    </row>
    <row r="2" spans="1:6" ht="23.25" customHeight="1">
      <c r="A2" s="137"/>
      <c r="B2" s="138" t="s">
        <v>204</v>
      </c>
      <c r="C2" s="138" t="s">
        <v>205</v>
      </c>
      <c r="D2" s="138" t="s">
        <v>206</v>
      </c>
      <c r="E2" s="138" t="s">
        <v>207</v>
      </c>
      <c r="F2" s="139" t="s">
        <v>208</v>
      </c>
    </row>
    <row r="3" spans="1:6" ht="23.25" customHeight="1">
      <c r="A3" s="140" t="s">
        <v>209</v>
      </c>
      <c r="B3" s="141">
        <v>32</v>
      </c>
      <c r="C3" s="141">
        <v>44</v>
      </c>
      <c r="D3" s="141">
        <v>56</v>
      </c>
      <c r="E3" s="141">
        <v>0</v>
      </c>
      <c r="F3" s="142">
        <v>36</v>
      </c>
    </row>
    <row r="4" spans="1:6" ht="23.25" customHeight="1">
      <c r="A4" s="140" t="s">
        <v>210</v>
      </c>
      <c r="B4" s="141">
        <v>42</v>
      </c>
      <c r="C4" s="141">
        <v>74</v>
      </c>
      <c r="D4" s="141">
        <v>33</v>
      </c>
      <c r="E4" s="141">
        <v>58</v>
      </c>
      <c r="F4" s="142">
        <v>5</v>
      </c>
    </row>
    <row r="5" spans="1:6" ht="23.25" customHeight="1">
      <c r="A5" s="140" t="s">
        <v>211</v>
      </c>
      <c r="B5" s="141">
        <v>33</v>
      </c>
      <c r="C5" s="141">
        <v>0</v>
      </c>
      <c r="D5" s="141">
        <v>0</v>
      </c>
      <c r="E5" s="141">
        <v>39</v>
      </c>
      <c r="F5" s="142">
        <v>0</v>
      </c>
    </row>
    <row r="6" spans="1:6" ht="23.25" customHeight="1">
      <c r="A6" s="140" t="s">
        <v>212</v>
      </c>
      <c r="B6" s="141">
        <v>0</v>
      </c>
      <c r="C6" s="141">
        <v>0</v>
      </c>
      <c r="D6" s="141">
        <v>67</v>
      </c>
      <c r="E6" s="141">
        <v>0</v>
      </c>
      <c r="F6" s="142">
        <v>39</v>
      </c>
    </row>
    <row r="7" spans="1:6" ht="23.25" customHeight="1">
      <c r="A7" s="140" t="s">
        <v>213</v>
      </c>
      <c r="B7" s="141">
        <v>41</v>
      </c>
      <c r="C7" s="141">
        <v>47</v>
      </c>
      <c r="D7" s="141">
        <v>0</v>
      </c>
      <c r="E7" s="141">
        <v>68</v>
      </c>
      <c r="F7" s="142">
        <v>78</v>
      </c>
    </row>
    <row r="8" spans="1:6" ht="23.25" customHeight="1">
      <c r="A8" s="140" t="s">
        <v>214</v>
      </c>
      <c r="B8" s="141">
        <v>45</v>
      </c>
      <c r="C8" s="141">
        <v>0</v>
      </c>
      <c r="D8" s="141">
        <v>0</v>
      </c>
      <c r="E8" s="141">
        <v>65</v>
      </c>
      <c r="F8" s="142">
        <v>45</v>
      </c>
    </row>
    <row r="9" spans="1:6" ht="23.25" customHeight="1">
      <c r="A9" s="140" t="s">
        <v>215</v>
      </c>
      <c r="B9" s="141">
        <v>0</v>
      </c>
      <c r="C9" s="141">
        <v>43</v>
      </c>
      <c r="D9" s="141">
        <v>0</v>
      </c>
      <c r="E9" s="141">
        <v>0</v>
      </c>
      <c r="F9" s="142">
        <v>0</v>
      </c>
    </row>
    <row r="10" spans="1:6" ht="23.25" customHeight="1">
      <c r="A10" s="140" t="s">
        <v>216</v>
      </c>
      <c r="B10" s="141">
        <v>53</v>
      </c>
      <c r="C10" s="141">
        <v>0</v>
      </c>
      <c r="D10" s="141">
        <v>57</v>
      </c>
      <c r="E10" s="141">
        <v>73</v>
      </c>
      <c r="F10" s="142">
        <v>0</v>
      </c>
    </row>
    <row r="11" spans="1:6" ht="23.25" customHeight="1">
      <c r="A11" s="140" t="s">
        <v>217</v>
      </c>
      <c r="B11" s="141">
        <v>57</v>
      </c>
      <c r="C11" s="141">
        <v>39</v>
      </c>
      <c r="D11" s="141">
        <v>34</v>
      </c>
      <c r="E11" s="141">
        <v>29</v>
      </c>
      <c r="F11" s="142">
        <v>0</v>
      </c>
    </row>
    <row r="12" spans="1:6" ht="30" customHeight="1">
      <c r="A12" s="143" t="s">
        <v>218</v>
      </c>
      <c r="B12" s="144"/>
      <c r="C12" s="144"/>
      <c r="D12" s="144"/>
      <c r="E12" s="144"/>
      <c r="F12" s="145"/>
    </row>
    <row r="13" spans="1:6" ht="42" customHeight="1" thickBot="1">
      <c r="A13" s="146" t="s">
        <v>219</v>
      </c>
      <c r="B13" s="147"/>
      <c r="C13" s="147"/>
      <c r="D13" s="147"/>
      <c r="E13" s="147"/>
      <c r="F13" s="148"/>
    </row>
    <row r="14" spans="1:6" ht="23.25" customHeight="1" thickTop="1"/>
    <row r="15" spans="1:6" ht="23.25" customHeight="1">
      <c r="A15" s="332" t="s">
        <v>559</v>
      </c>
    </row>
    <row r="19" spans="1:6" s="272" customFormat="1" ht="23.25" customHeight="1">
      <c r="A19" s="272" t="s">
        <v>550</v>
      </c>
    </row>
    <row r="20" spans="1:6" ht="48" customHeight="1">
      <c r="A20" s="143" t="s">
        <v>218</v>
      </c>
      <c r="B20" s="144">
        <f>AVERAGE(B3:B11)</f>
        <v>33.666666666666664</v>
      </c>
      <c r="C20" s="144">
        <f t="shared" ref="C20:F20" si="0">AVERAGE(C3:C11)</f>
        <v>27.444444444444443</v>
      </c>
      <c r="D20" s="144">
        <f t="shared" si="0"/>
        <v>27.444444444444443</v>
      </c>
      <c r="E20" s="144">
        <f t="shared" si="0"/>
        <v>36.888888888888886</v>
      </c>
      <c r="F20" s="145">
        <f t="shared" si="0"/>
        <v>22.555555555555557</v>
      </c>
    </row>
    <row r="21" spans="1:6" ht="48" customHeight="1" thickBot="1">
      <c r="A21" s="146" t="s">
        <v>219</v>
      </c>
      <c r="B21" s="147">
        <f>AVERAGEIF(B3:B11,"&lt;&gt;0",B3:B11)</f>
        <v>43.285714285714285</v>
      </c>
      <c r="C21" s="147">
        <f t="shared" ref="C21:F21" si="1">AVERAGEIF(C3:C11,"&lt;&gt;0",C3:C11)</f>
        <v>49.4</v>
      </c>
      <c r="D21" s="147">
        <f t="shared" si="1"/>
        <v>49.4</v>
      </c>
      <c r="E21" s="147">
        <f t="shared" si="1"/>
        <v>55.333333333333336</v>
      </c>
      <c r="F21" s="148">
        <f t="shared" si="1"/>
        <v>40.6</v>
      </c>
    </row>
    <row r="22" spans="1:6" ht="23.25" customHeight="1" thickTop="1"/>
  </sheetData>
  <mergeCells count="1">
    <mergeCell ref="A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2" tint="-0.749992370372631"/>
    <pageSetUpPr fitToPage="1"/>
  </sheetPr>
  <dimension ref="A1:F27"/>
  <sheetViews>
    <sheetView showGridLines="0" topLeftCell="A4" workbookViewId="0">
      <selection activeCell="E6" sqref="E6:E10"/>
    </sheetView>
  </sheetViews>
  <sheetFormatPr baseColWidth="10" defaultColWidth="11.42578125" defaultRowHeight="12.75"/>
  <cols>
    <col min="1" max="1" width="32.28515625" style="156" customWidth="1"/>
    <col min="2" max="2" width="15.85546875" style="12" customWidth="1"/>
    <col min="3" max="3" width="20.7109375" style="12" bestFit="1" customWidth="1"/>
    <col min="4" max="6" width="22.85546875" style="12" customWidth="1"/>
    <col min="7" max="16384" width="11.42578125" style="12"/>
  </cols>
  <sheetData>
    <row r="1" spans="1:6" ht="33" customHeight="1" thickBot="1">
      <c r="A1" s="149" t="s">
        <v>29</v>
      </c>
      <c r="B1" s="150"/>
      <c r="C1" s="151"/>
      <c r="D1" s="151"/>
    </row>
    <row r="2" spans="1:6" s="154" customFormat="1" ht="34.5" customHeight="1">
      <c r="A2" s="152" t="s">
        <v>30</v>
      </c>
      <c r="B2" s="153"/>
      <c r="C2" s="5" t="s">
        <v>31</v>
      </c>
    </row>
    <row r="3" spans="1:6" ht="21.75" customHeight="1">
      <c r="A3" s="6" t="s">
        <v>32</v>
      </c>
      <c r="B3" s="7">
        <v>10.6</v>
      </c>
      <c r="C3" s="8"/>
    </row>
    <row r="4" spans="1:6">
      <c r="A4" s="6" t="s">
        <v>33</v>
      </c>
      <c r="B4" s="7">
        <v>10.4</v>
      </c>
      <c r="C4" s="8"/>
    </row>
    <row r="5" spans="1:6" ht="13.5" thickBot="1">
      <c r="A5" s="6" t="s">
        <v>34</v>
      </c>
      <c r="B5" s="7">
        <v>3.9</v>
      </c>
      <c r="C5" s="8"/>
    </row>
    <row r="6" spans="1:6" ht="14.25" thickTop="1" thickBot="1">
      <c r="A6" s="6" t="s">
        <v>35</v>
      </c>
      <c r="B6" s="7">
        <v>3.2</v>
      </c>
      <c r="C6" s="8"/>
      <c r="E6" s="236" t="s">
        <v>438</v>
      </c>
    </row>
    <row r="7" spans="1:6" ht="13.5" thickTop="1">
      <c r="A7" s="6" t="s">
        <v>36</v>
      </c>
      <c r="B7" s="7">
        <v>2.9</v>
      </c>
      <c r="C7" s="8"/>
      <c r="E7" s="234" t="s">
        <v>439</v>
      </c>
    </row>
    <row r="8" spans="1:6">
      <c r="A8" s="6" t="s">
        <v>37</v>
      </c>
      <c r="B8" s="7">
        <v>2</v>
      </c>
      <c r="C8" s="8"/>
      <c r="E8" s="234" t="s">
        <v>440</v>
      </c>
    </row>
    <row r="9" spans="1:6">
      <c r="A9" s="6" t="s">
        <v>38</v>
      </c>
      <c r="B9" s="7">
        <v>6.1</v>
      </c>
      <c r="C9" s="8"/>
      <c r="E9" s="234" t="s">
        <v>441</v>
      </c>
    </row>
    <row r="10" spans="1:6" ht="13.5" thickBot="1">
      <c r="A10" s="6" t="s">
        <v>39</v>
      </c>
      <c r="B10" s="7">
        <v>4.8899999999999997</v>
      </c>
      <c r="C10" s="8"/>
      <c r="E10" s="235" t="s">
        <v>442</v>
      </c>
    </row>
    <row r="11" spans="1:6" ht="13.5" thickTop="1">
      <c r="A11" s="6" t="s">
        <v>40</v>
      </c>
      <c r="B11" s="7">
        <v>6.7</v>
      </c>
      <c r="C11" s="8"/>
    </row>
    <row r="12" spans="1:6" ht="13.5" thickBot="1">
      <c r="A12" s="9" t="s">
        <v>41</v>
      </c>
      <c r="B12" s="10">
        <v>8.32</v>
      </c>
      <c r="C12" s="11"/>
    </row>
    <row r="13" spans="1:6" ht="23.25" customHeight="1">
      <c r="A13" s="155" t="s">
        <v>42</v>
      </c>
    </row>
    <row r="14" spans="1:6" ht="13.5" thickBot="1"/>
    <row r="15" spans="1:6" ht="30" customHeight="1" thickBot="1">
      <c r="A15" s="157" t="s">
        <v>43</v>
      </c>
      <c r="B15" s="165"/>
      <c r="C15" s="166"/>
      <c r="D15" s="13" t="s">
        <v>44</v>
      </c>
      <c r="E15" s="13" t="s">
        <v>45</v>
      </c>
      <c r="F15" s="13" t="s">
        <v>46</v>
      </c>
    </row>
    <row r="16" spans="1:6" ht="30.75" customHeight="1" thickTop="1" thickBot="1">
      <c r="A16" s="158"/>
      <c r="B16" s="167" t="s">
        <v>13</v>
      </c>
      <c r="C16" s="168" t="s">
        <v>47</v>
      </c>
      <c r="D16" s="14" t="s">
        <v>48</v>
      </c>
      <c r="E16" s="14" t="s">
        <v>49</v>
      </c>
      <c r="F16" s="14" t="s">
        <v>50</v>
      </c>
    </row>
    <row r="17" spans="1:6">
      <c r="A17" s="163" t="s">
        <v>51</v>
      </c>
      <c r="B17" s="169">
        <v>2.99</v>
      </c>
      <c r="C17" s="15"/>
      <c r="D17" s="15"/>
      <c r="E17" s="159"/>
      <c r="F17" s="160"/>
    </row>
    <row r="18" spans="1:6">
      <c r="A18" s="163" t="s">
        <v>52</v>
      </c>
      <c r="B18" s="170">
        <v>17.45</v>
      </c>
      <c r="C18" s="16"/>
      <c r="D18" s="16"/>
      <c r="E18" s="161"/>
      <c r="F18" s="161"/>
    </row>
    <row r="19" spans="1:6">
      <c r="A19" s="163" t="s">
        <v>53</v>
      </c>
      <c r="B19" s="170">
        <v>125.45</v>
      </c>
      <c r="C19" s="16"/>
      <c r="D19" s="16"/>
      <c r="E19" s="161"/>
      <c r="F19" s="161"/>
    </row>
    <row r="20" spans="1:6">
      <c r="A20" s="163" t="s">
        <v>54</v>
      </c>
      <c r="B20" s="170">
        <v>1332.14</v>
      </c>
      <c r="C20" s="16"/>
      <c r="D20" s="16"/>
      <c r="E20" s="161"/>
      <c r="F20" s="161"/>
    </row>
    <row r="21" spans="1:6">
      <c r="A21" s="163" t="s">
        <v>55</v>
      </c>
      <c r="B21" s="170">
        <v>1.2</v>
      </c>
      <c r="C21" s="16"/>
      <c r="D21" s="16"/>
      <c r="E21" s="161"/>
      <c r="F21" s="161"/>
    </row>
    <row r="22" spans="1:6">
      <c r="A22" s="163" t="s">
        <v>56</v>
      </c>
      <c r="B22" s="170">
        <v>125457.56</v>
      </c>
      <c r="C22" s="16"/>
      <c r="D22" s="16"/>
      <c r="E22" s="161"/>
      <c r="F22" s="161"/>
    </row>
    <row r="23" spans="1:6">
      <c r="A23" s="163" t="s">
        <v>57</v>
      </c>
      <c r="B23" s="170">
        <v>47895.45</v>
      </c>
      <c r="C23" s="16"/>
      <c r="D23" s="16"/>
      <c r="E23" s="161"/>
      <c r="F23" s="161"/>
    </row>
    <row r="24" spans="1:6">
      <c r="A24" s="163" t="s">
        <v>58</v>
      </c>
      <c r="B24" s="170">
        <v>10</v>
      </c>
      <c r="C24" s="16"/>
      <c r="D24" s="16"/>
      <c r="E24" s="161"/>
      <c r="F24" s="161"/>
    </row>
    <row r="25" spans="1:6">
      <c r="A25" s="163" t="s">
        <v>59</v>
      </c>
      <c r="B25" s="170">
        <v>5501.01</v>
      </c>
      <c r="C25" s="16"/>
      <c r="D25" s="16"/>
      <c r="E25" s="161"/>
      <c r="F25" s="161"/>
    </row>
    <row r="26" spans="1:6" ht="13.5" thickBot="1">
      <c r="A26" s="164" t="s">
        <v>60</v>
      </c>
      <c r="B26" s="171">
        <v>1987456.25</v>
      </c>
      <c r="C26" s="17"/>
      <c r="D26" s="17"/>
      <c r="E26" s="162"/>
      <c r="F26" s="162"/>
    </row>
    <row r="27" spans="1:6" ht="36" customHeight="1" thickTop="1" thickBot="1">
      <c r="A27" s="18" t="s">
        <v>0</v>
      </c>
      <c r="B27" s="172">
        <f>SUM(B17:B26)</f>
        <v>2167799.5</v>
      </c>
      <c r="C27" s="173">
        <f t="shared" ref="C27:F27" si="0">SUM(C17:C26)</f>
        <v>0</v>
      </c>
      <c r="D27" s="173">
        <f t="shared" si="0"/>
        <v>0</v>
      </c>
      <c r="E27" s="173">
        <f t="shared" si="0"/>
        <v>0</v>
      </c>
      <c r="F27" s="173">
        <f t="shared" si="0"/>
        <v>0</v>
      </c>
    </row>
  </sheetData>
  <phoneticPr fontId="19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Footer>fonction.xls&amp;RPage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2" tint="-0.749992370372631"/>
  </sheetPr>
  <dimension ref="A1:L37"/>
  <sheetViews>
    <sheetView topLeftCell="D1" workbookViewId="0">
      <selection activeCell="L2" sqref="L2"/>
    </sheetView>
  </sheetViews>
  <sheetFormatPr baseColWidth="10" defaultColWidth="11.42578125" defaultRowHeight="13.5" customHeight="1"/>
  <cols>
    <col min="1" max="1" width="9.140625" style="179" customWidth="1"/>
    <col min="2" max="2" width="9.42578125" style="179" customWidth="1"/>
    <col min="3" max="4" width="14.42578125" style="178" customWidth="1"/>
    <col min="5" max="5" width="14.42578125" style="178" hidden="1" customWidth="1"/>
    <col min="6" max="7" width="16.7109375" style="178" customWidth="1"/>
    <col min="8" max="9" width="14.42578125" style="178" customWidth="1"/>
    <col min="10" max="12" width="13.85546875" style="178" customWidth="1"/>
    <col min="13" max="16384" width="11.42578125" style="178"/>
  </cols>
  <sheetData>
    <row r="1" spans="1:12" s="176" customFormat="1" ht="38.25" customHeight="1">
      <c r="A1" s="21" t="s">
        <v>70</v>
      </c>
      <c r="B1" s="21" t="s">
        <v>71</v>
      </c>
      <c r="C1" s="21" t="s">
        <v>72</v>
      </c>
      <c r="D1" s="21" t="s">
        <v>94</v>
      </c>
      <c r="E1" s="21" t="s">
        <v>433</v>
      </c>
      <c r="F1" s="21" t="s">
        <v>95</v>
      </c>
      <c r="G1" s="21" t="s">
        <v>96</v>
      </c>
      <c r="H1" s="175" t="s">
        <v>73</v>
      </c>
      <c r="I1" s="175" t="s">
        <v>220</v>
      </c>
      <c r="J1" s="21" t="s">
        <v>74</v>
      </c>
      <c r="K1" s="21" t="s">
        <v>75</v>
      </c>
      <c r="L1" s="21" t="s">
        <v>560</v>
      </c>
    </row>
    <row r="2" spans="1:12" ht="13.5" customHeight="1">
      <c r="A2" s="177">
        <v>1654</v>
      </c>
      <c r="B2" s="177" t="s">
        <v>78</v>
      </c>
      <c r="C2" s="174" t="s">
        <v>286</v>
      </c>
      <c r="D2" s="174" t="s">
        <v>97</v>
      </c>
      <c r="E2" s="230" t="s">
        <v>420</v>
      </c>
    </row>
    <row r="3" spans="1:12" ht="13.5" customHeight="1">
      <c r="A3" s="177">
        <v>1802</v>
      </c>
      <c r="B3" s="177" t="s">
        <v>78</v>
      </c>
      <c r="C3" s="174" t="s">
        <v>98</v>
      </c>
      <c r="D3" s="174" t="s">
        <v>99</v>
      </c>
      <c r="E3" s="230" t="s">
        <v>421</v>
      </c>
    </row>
    <row r="4" spans="1:12" ht="13.5" customHeight="1">
      <c r="A4" s="177">
        <v>1803</v>
      </c>
      <c r="B4" s="177" t="s">
        <v>76</v>
      </c>
      <c r="C4" s="174" t="s">
        <v>287</v>
      </c>
      <c r="D4" s="174" t="s">
        <v>100</v>
      </c>
      <c r="E4" s="230" t="s">
        <v>422</v>
      </c>
    </row>
    <row r="5" spans="1:12" ht="13.5" customHeight="1">
      <c r="A5" s="177">
        <v>2041</v>
      </c>
      <c r="B5" s="177" t="s">
        <v>76</v>
      </c>
      <c r="C5" s="174" t="s">
        <v>221</v>
      </c>
      <c r="D5" s="174" t="s">
        <v>101</v>
      </c>
      <c r="E5" s="230" t="s">
        <v>423</v>
      </c>
    </row>
    <row r="6" spans="1:12" ht="13.5" customHeight="1">
      <c r="A6" s="177">
        <v>2222</v>
      </c>
      <c r="B6" s="177" t="s">
        <v>76</v>
      </c>
      <c r="C6" s="174" t="s">
        <v>102</v>
      </c>
      <c r="D6" s="174" t="s">
        <v>100</v>
      </c>
      <c r="E6" s="230" t="s">
        <v>424</v>
      </c>
    </row>
    <row r="7" spans="1:12" ht="13.5" customHeight="1">
      <c r="A7" s="177">
        <v>2456</v>
      </c>
      <c r="B7" s="177" t="s">
        <v>76</v>
      </c>
      <c r="C7" s="174" t="s">
        <v>80</v>
      </c>
      <c r="D7" s="174" t="s">
        <v>103</v>
      </c>
      <c r="E7" s="230" t="s">
        <v>425</v>
      </c>
    </row>
    <row r="8" spans="1:12" ht="13.5" customHeight="1">
      <c r="A8" s="177">
        <v>2525</v>
      </c>
      <c r="B8" s="177" t="s">
        <v>76</v>
      </c>
      <c r="C8" s="174" t="s">
        <v>81</v>
      </c>
      <c r="D8" s="174" t="s">
        <v>104</v>
      </c>
      <c r="E8" s="230" t="s">
        <v>426</v>
      </c>
    </row>
    <row r="9" spans="1:12" ht="13.5" customHeight="1">
      <c r="A9" s="177">
        <v>3311</v>
      </c>
      <c r="B9" s="177" t="s">
        <v>76</v>
      </c>
      <c r="C9" s="174" t="s">
        <v>105</v>
      </c>
      <c r="D9" s="174" t="s">
        <v>106</v>
      </c>
      <c r="E9" s="230" t="s">
        <v>427</v>
      </c>
    </row>
    <row r="10" spans="1:12" ht="13.5" customHeight="1">
      <c r="A10" s="177">
        <v>3322</v>
      </c>
      <c r="B10" s="177" t="s">
        <v>76</v>
      </c>
      <c r="C10" s="174" t="s">
        <v>107</v>
      </c>
      <c r="D10" s="174" t="s">
        <v>108</v>
      </c>
      <c r="E10" s="230" t="s">
        <v>428</v>
      </c>
    </row>
    <row r="11" spans="1:12" ht="13.5" customHeight="1">
      <c r="A11" s="177">
        <v>3333</v>
      </c>
      <c r="B11" s="177" t="s">
        <v>78</v>
      </c>
      <c r="C11" s="174" t="s">
        <v>82</v>
      </c>
      <c r="D11" s="174" t="s">
        <v>109</v>
      </c>
      <c r="E11" s="230" t="s">
        <v>429</v>
      </c>
    </row>
    <row r="12" spans="1:12" ht="13.5" customHeight="1">
      <c r="A12" s="177">
        <v>3344</v>
      </c>
      <c r="B12" s="177" t="s">
        <v>78</v>
      </c>
      <c r="C12" s="174" t="s">
        <v>83</v>
      </c>
      <c r="D12" s="174" t="s">
        <v>110</v>
      </c>
      <c r="E12" s="230" t="s">
        <v>430</v>
      </c>
    </row>
    <row r="13" spans="1:12" ht="13.5" customHeight="1">
      <c r="A13" s="177">
        <v>3366</v>
      </c>
      <c r="B13" s="177" t="s">
        <v>78</v>
      </c>
      <c r="C13" s="174" t="s">
        <v>285</v>
      </c>
      <c r="D13" s="174" t="s">
        <v>111</v>
      </c>
      <c r="E13" s="230" t="s">
        <v>431</v>
      </c>
    </row>
    <row r="14" spans="1:12" ht="13.5" customHeight="1">
      <c r="A14" s="177">
        <v>4587</v>
      </c>
      <c r="B14" s="177" t="s">
        <v>76</v>
      </c>
      <c r="C14" s="174" t="s">
        <v>112</v>
      </c>
      <c r="D14" s="174" t="s">
        <v>100</v>
      </c>
      <c r="E14" s="230" t="s">
        <v>432</v>
      </c>
    </row>
    <row r="15" spans="1:12" ht="13.5" customHeight="1">
      <c r="A15" s="177"/>
      <c r="B15" s="177"/>
      <c r="C15" s="174"/>
      <c r="D15" s="174"/>
      <c r="E15" s="230"/>
    </row>
    <row r="16" spans="1:12" ht="13.5" customHeight="1">
      <c r="A16" s="177"/>
      <c r="B16" s="177"/>
      <c r="C16" s="174"/>
      <c r="D16" s="174"/>
      <c r="E16" s="230"/>
    </row>
    <row r="17" spans="1:5" ht="13.5" customHeight="1">
      <c r="A17" s="177"/>
      <c r="B17" s="177"/>
      <c r="C17" s="174"/>
      <c r="D17" s="174"/>
      <c r="E17" s="230"/>
    </row>
    <row r="18" spans="1:5" ht="13.5" customHeight="1">
      <c r="A18" s="177"/>
      <c r="B18" s="177"/>
      <c r="C18" s="174"/>
      <c r="D18" s="174"/>
      <c r="E18" s="230"/>
    </row>
    <row r="19" spans="1:5" ht="13.5" customHeight="1">
      <c r="A19" s="177"/>
      <c r="B19" s="177"/>
      <c r="C19" s="174"/>
      <c r="D19" s="174"/>
      <c r="E19" s="230"/>
    </row>
    <row r="20" spans="1:5" ht="13.5" customHeight="1">
      <c r="A20" s="177"/>
      <c r="B20" s="177"/>
      <c r="C20" s="174"/>
      <c r="D20" s="174"/>
      <c r="E20" s="230"/>
    </row>
    <row r="21" spans="1:5" ht="13.5" customHeight="1">
      <c r="A21" s="177"/>
      <c r="B21" s="177"/>
      <c r="C21" s="174"/>
      <c r="D21" s="174"/>
      <c r="E21" s="230"/>
    </row>
    <row r="22" spans="1:5" ht="13.5" customHeight="1">
      <c r="A22" s="177"/>
      <c r="B22" s="177"/>
      <c r="C22" s="174"/>
      <c r="D22" s="174"/>
      <c r="E22" s="230"/>
    </row>
    <row r="23" spans="1:5" ht="13.5" customHeight="1">
      <c r="A23" s="177"/>
      <c r="B23" s="177"/>
      <c r="C23" s="174"/>
      <c r="D23" s="174"/>
      <c r="E23" s="230"/>
    </row>
    <row r="24" spans="1:5" ht="13.5" customHeight="1">
      <c r="A24" s="177"/>
      <c r="B24" s="177"/>
      <c r="C24" s="174"/>
      <c r="D24" s="174"/>
      <c r="E24" s="230"/>
    </row>
    <row r="25" spans="1:5" ht="13.5" customHeight="1">
      <c r="A25" s="177"/>
      <c r="B25" s="177"/>
      <c r="C25" s="174"/>
      <c r="D25" s="174"/>
      <c r="E25" s="230"/>
    </row>
    <row r="26" spans="1:5" ht="13.5" customHeight="1">
      <c r="A26" s="177"/>
      <c r="B26" s="177"/>
      <c r="C26" s="174"/>
      <c r="D26" s="174"/>
      <c r="E26" s="230"/>
    </row>
    <row r="27" spans="1:5" ht="13.5" customHeight="1">
      <c r="E27" s="230"/>
    </row>
    <row r="28" spans="1:5" ht="13.5" customHeight="1">
      <c r="E28" s="230"/>
    </row>
    <row r="29" spans="1:5" ht="13.5" customHeight="1">
      <c r="E29" s="230"/>
    </row>
    <row r="30" spans="1:5" ht="13.5" customHeight="1">
      <c r="E30" s="230"/>
    </row>
    <row r="31" spans="1:5" ht="13.5" customHeight="1">
      <c r="E31" s="230"/>
    </row>
    <row r="32" spans="1:5" ht="13.5" customHeight="1">
      <c r="E32" s="230"/>
    </row>
    <row r="33" spans="5:5" ht="13.5" customHeight="1">
      <c r="E33" s="230"/>
    </row>
    <row r="34" spans="5:5" ht="13.5" customHeight="1">
      <c r="E34" s="230"/>
    </row>
    <row r="35" spans="5:5" ht="13.5" customHeight="1">
      <c r="E35" s="230"/>
    </row>
    <row r="36" spans="5:5" ht="13.5" customHeight="1">
      <c r="E36" s="230"/>
    </row>
    <row r="37" spans="5:5" ht="13.5" customHeight="1">
      <c r="E37" s="230"/>
    </row>
  </sheetData>
  <pageMargins left="0.78740157499999996" right="0.78740157499999996" top="0.984251969" bottom="0.984251969" header="0.4921259845" footer="0.4921259845"/>
  <headerFooter alignWithMargins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2" tint="-0.749992370372631"/>
  </sheetPr>
  <dimension ref="A1:G74"/>
  <sheetViews>
    <sheetView workbookViewId="0">
      <selection activeCell="B17" sqref="B17"/>
    </sheetView>
  </sheetViews>
  <sheetFormatPr baseColWidth="10" defaultColWidth="11.42578125" defaultRowHeight="15"/>
  <cols>
    <col min="1" max="1" width="19.42578125" style="104" customWidth="1"/>
    <col min="2" max="2" width="18.140625" style="105" customWidth="1"/>
    <col min="3" max="3" width="17.42578125" style="94" customWidth="1"/>
    <col min="4" max="4" width="11.42578125" style="101"/>
    <col min="5" max="5" width="22" style="98" customWidth="1"/>
    <col min="6" max="6" width="11.42578125" style="101"/>
    <col min="7" max="7" width="22" customWidth="1"/>
    <col min="8" max="16384" width="11.42578125" style="101"/>
  </cols>
  <sheetData>
    <row r="1" spans="1:7" s="180" customFormat="1" ht="12.75">
      <c r="A1" s="180" t="s">
        <v>136</v>
      </c>
      <c r="B1" s="99"/>
      <c r="C1" s="100"/>
      <c r="E1" s="99"/>
      <c r="G1" s="181"/>
    </row>
    <row r="2" spans="1:7" s="180" customFormat="1" ht="12.75">
      <c r="A2" s="180" t="s">
        <v>137</v>
      </c>
      <c r="B2" s="93"/>
      <c r="C2" s="94"/>
      <c r="E2" s="182"/>
      <c r="G2" s="181"/>
    </row>
    <row r="3" spans="1:7" s="180" customFormat="1" ht="12.75">
      <c r="A3" s="180" t="s">
        <v>138</v>
      </c>
      <c r="B3" s="96"/>
      <c r="C3" s="94"/>
      <c r="E3" s="182"/>
      <c r="G3" s="181"/>
    </row>
    <row r="4" spans="1:7" s="180" customFormat="1" ht="12.75">
      <c r="A4" s="180" t="s">
        <v>139</v>
      </c>
      <c r="B4" s="97"/>
      <c r="C4" s="94"/>
      <c r="E4" s="182"/>
      <c r="G4" s="181"/>
    </row>
    <row r="5" spans="1:7" s="180" customFormat="1" ht="12.75">
      <c r="A5" s="180" t="s">
        <v>140</v>
      </c>
      <c r="B5" s="96"/>
      <c r="C5" s="94"/>
      <c r="E5" s="182"/>
      <c r="G5" s="181"/>
    </row>
    <row r="6" spans="1:7" s="180" customFormat="1" ht="12.75">
      <c r="B6" s="96"/>
      <c r="C6" s="94"/>
      <c r="E6" s="182"/>
      <c r="G6" s="181"/>
    </row>
    <row r="7" spans="1:7" s="180" customFormat="1" ht="12.75">
      <c r="B7" s="96"/>
      <c r="C7" s="94"/>
      <c r="E7" s="182"/>
      <c r="G7" s="181"/>
    </row>
    <row r="8" spans="1:7" s="180" customFormat="1" ht="12.75">
      <c r="A8" s="180" t="s">
        <v>141</v>
      </c>
      <c r="B8" s="97"/>
      <c r="C8" s="94"/>
      <c r="E8" s="182"/>
      <c r="G8" s="181"/>
    </row>
    <row r="9" spans="1:7" s="180" customFormat="1" ht="12.75">
      <c r="A9" s="180" t="s">
        <v>142</v>
      </c>
      <c r="B9" s="97"/>
      <c r="C9" s="94"/>
      <c r="E9" s="182"/>
      <c r="G9" s="181"/>
    </row>
    <row r="10" spans="1:7" s="180" customFormat="1" ht="12.75">
      <c r="A10" s="180" t="s">
        <v>143</v>
      </c>
      <c r="B10" s="93"/>
      <c r="C10" s="94"/>
      <c r="E10" s="182"/>
      <c r="G10" s="181"/>
    </row>
    <row r="11" spans="1:7" s="180" customFormat="1" ht="12.75">
      <c r="A11" s="180" t="s">
        <v>144</v>
      </c>
      <c r="B11" s="93"/>
      <c r="C11" s="94"/>
      <c r="E11" s="182"/>
      <c r="G11" s="181"/>
    </row>
    <row r="12" spans="1:7" s="180" customFormat="1" ht="12.75">
      <c r="A12" s="180" t="s">
        <v>145</v>
      </c>
      <c r="B12" s="93"/>
      <c r="C12" s="94"/>
      <c r="E12" s="182"/>
      <c r="G12" s="181"/>
    </row>
    <row r="13" spans="1:7" s="180" customFormat="1" ht="12.75">
      <c r="A13" s="180" t="s">
        <v>146</v>
      </c>
      <c r="B13" s="93"/>
      <c r="C13" s="94"/>
      <c r="E13" s="182"/>
      <c r="G13" s="181"/>
    </row>
    <row r="14" spans="1:7" s="180" customFormat="1" ht="12.75">
      <c r="A14" s="180" t="s">
        <v>147</v>
      </c>
      <c r="B14" s="93"/>
      <c r="C14" s="94"/>
      <c r="E14" s="182"/>
      <c r="G14" s="181"/>
    </row>
    <row r="15" spans="1:7" s="180" customFormat="1" ht="12.75">
      <c r="A15" s="180" t="s">
        <v>148</v>
      </c>
      <c r="B15" s="93"/>
      <c r="C15" s="94"/>
      <c r="E15" s="182"/>
      <c r="G15" s="181"/>
    </row>
    <row r="16" spans="1:7" s="180" customFormat="1" ht="12.75">
      <c r="A16" s="180" t="s">
        <v>149</v>
      </c>
      <c r="B16" s="93"/>
      <c r="C16" s="94"/>
      <c r="E16" s="182"/>
      <c r="G16" s="181"/>
    </row>
    <row r="17" spans="1:7" s="180" customFormat="1" ht="12.75">
      <c r="A17" s="180" t="s">
        <v>150</v>
      </c>
      <c r="B17" s="93"/>
      <c r="C17" s="94"/>
      <c r="E17" s="182"/>
      <c r="G17" s="181"/>
    </row>
    <row r="18" spans="1:7" ht="14.25">
      <c r="A18" s="97"/>
      <c r="B18" s="97"/>
      <c r="E18" s="102"/>
    </row>
    <row r="19" spans="1:7" ht="25.5">
      <c r="A19" s="106" t="s">
        <v>124</v>
      </c>
      <c r="B19" s="97"/>
      <c r="E19" s="102"/>
    </row>
    <row r="20" spans="1:7" ht="14.25">
      <c r="A20" s="95" t="s">
        <v>125</v>
      </c>
      <c r="B20" s="97"/>
      <c r="E20" s="102"/>
    </row>
    <row r="21" spans="1:7" ht="14.25">
      <c r="A21" s="95" t="s">
        <v>126</v>
      </c>
      <c r="B21" s="96"/>
      <c r="E21" s="102"/>
    </row>
    <row r="22" spans="1:7" ht="14.25">
      <c r="A22" s="95" t="s">
        <v>127</v>
      </c>
      <c r="B22" s="97"/>
      <c r="E22" s="102"/>
    </row>
    <row r="23" spans="1:7" ht="14.25">
      <c r="A23" s="95" t="s">
        <v>128</v>
      </c>
      <c r="B23" s="97"/>
      <c r="E23" s="102"/>
    </row>
    <row r="24" spans="1:7" ht="14.25">
      <c r="A24" s="95" t="s">
        <v>129</v>
      </c>
      <c r="B24" s="93"/>
      <c r="E24" s="102"/>
    </row>
    <row r="25" spans="1:7" ht="14.25">
      <c r="A25" s="95" t="s">
        <v>130</v>
      </c>
      <c r="B25" s="93"/>
      <c r="E25" s="102"/>
    </row>
    <row r="26" spans="1:7" ht="14.25">
      <c r="A26" s="95" t="s">
        <v>131</v>
      </c>
      <c r="B26" s="97"/>
      <c r="E26" s="102"/>
    </row>
    <row r="27" spans="1:7" ht="14.25">
      <c r="A27" s="95" t="s">
        <v>132</v>
      </c>
      <c r="B27" s="97"/>
      <c r="E27" s="102"/>
    </row>
    <row r="28" spans="1:7" ht="14.25">
      <c r="A28" s="95" t="s">
        <v>133</v>
      </c>
      <c r="B28" s="96"/>
      <c r="E28" s="102"/>
    </row>
    <row r="29" spans="1:7" ht="14.25">
      <c r="A29" s="95" t="s">
        <v>134</v>
      </c>
      <c r="B29" s="96"/>
      <c r="E29" s="102"/>
    </row>
    <row r="30" spans="1:7" ht="14.25">
      <c r="A30" s="95" t="s">
        <v>135</v>
      </c>
      <c r="B30" s="93"/>
      <c r="E30" s="102"/>
    </row>
    <row r="31" spans="1:7" ht="14.25">
      <c r="A31" s="103"/>
      <c r="B31" s="93"/>
      <c r="E31" s="102"/>
    </row>
    <row r="32" spans="1:7" ht="14.25">
      <c r="A32" s="103"/>
      <c r="B32" s="97"/>
      <c r="E32" s="102"/>
    </row>
    <row r="33" spans="1:5" ht="14.25">
      <c r="A33" s="97"/>
      <c r="B33" s="97"/>
      <c r="E33" s="102"/>
    </row>
    <row r="34" spans="1:5" ht="14.25">
      <c r="A34" s="96"/>
      <c r="B34" s="96"/>
      <c r="E34" s="102"/>
    </row>
    <row r="35" spans="1:5" ht="14.25">
      <c r="A35" s="103"/>
      <c r="B35" s="97"/>
      <c r="E35" s="102"/>
    </row>
    <row r="36" spans="1:5" ht="14.25">
      <c r="A36" s="103"/>
      <c r="B36" s="96"/>
      <c r="E36" s="102"/>
    </row>
    <row r="37" spans="1:5" ht="14.25">
      <c r="A37" s="96"/>
      <c r="B37" s="96"/>
      <c r="E37" s="102"/>
    </row>
    <row r="38" spans="1:5" ht="14.25">
      <c r="A38" s="96"/>
      <c r="B38" s="96"/>
      <c r="E38" s="102"/>
    </row>
    <row r="39" spans="1:5" ht="14.25">
      <c r="A39" s="97"/>
      <c r="B39" s="97"/>
      <c r="E39" s="102"/>
    </row>
    <row r="40" spans="1:5" ht="14.25">
      <c r="A40" s="93"/>
      <c r="B40" s="97"/>
      <c r="E40" s="102"/>
    </row>
    <row r="41" spans="1:5" ht="14.25">
      <c r="A41" s="93"/>
      <c r="B41" s="93"/>
      <c r="E41" s="102"/>
    </row>
    <row r="42" spans="1:5" ht="14.25">
      <c r="A42" s="103"/>
      <c r="B42" s="97"/>
      <c r="E42" s="102"/>
    </row>
    <row r="43" spans="1:5" ht="14.25">
      <c r="A43" s="103"/>
      <c r="B43" s="97"/>
      <c r="E43" s="102"/>
    </row>
    <row r="44" spans="1:5" ht="14.25">
      <c r="A44" s="96"/>
      <c r="B44" s="96"/>
      <c r="E44" s="102"/>
    </row>
    <row r="45" spans="1:5" ht="14.25">
      <c r="A45" s="93"/>
      <c r="B45" s="93"/>
      <c r="E45" s="102"/>
    </row>
    <row r="46" spans="1:5" ht="14.25">
      <c r="A46" s="97"/>
      <c r="B46" s="97"/>
      <c r="E46" s="102"/>
    </row>
    <row r="47" spans="1:5" ht="14.25">
      <c r="A47" s="103"/>
      <c r="B47" s="97"/>
      <c r="E47" s="102"/>
    </row>
    <row r="48" spans="1:5" ht="14.25">
      <c r="A48" s="93"/>
      <c r="B48" s="93"/>
      <c r="E48" s="102"/>
    </row>
    <row r="49" spans="1:5" ht="14.25">
      <c r="A49" s="97"/>
      <c r="B49" s="97"/>
      <c r="E49" s="102"/>
    </row>
    <row r="50" spans="1:5" ht="14.25">
      <c r="A50" s="103"/>
      <c r="B50" s="93"/>
      <c r="E50" s="102"/>
    </row>
    <row r="51" spans="1:5" ht="14.25">
      <c r="A51" s="97"/>
      <c r="B51" s="97"/>
      <c r="E51" s="102"/>
    </row>
    <row r="52" spans="1:5" ht="14.25">
      <c r="A52" s="103"/>
      <c r="B52" s="97"/>
      <c r="E52" s="102"/>
    </row>
    <row r="53" spans="1:5" ht="14.25">
      <c r="A53" s="97"/>
      <c r="B53" s="97"/>
      <c r="E53" s="102"/>
    </row>
    <row r="54" spans="1:5" ht="14.25">
      <c r="A54" s="96"/>
      <c r="B54" s="96"/>
      <c r="E54" s="102"/>
    </row>
    <row r="55" spans="1:5" ht="14.25">
      <c r="A55" s="96"/>
      <c r="B55" s="96"/>
      <c r="E55" s="102"/>
    </row>
    <row r="56" spans="1:5" ht="14.25">
      <c r="A56" s="93"/>
      <c r="B56" s="93"/>
      <c r="E56" s="102"/>
    </row>
    <row r="57" spans="1:5" ht="14.25">
      <c r="A57" s="93"/>
      <c r="B57" s="93"/>
      <c r="E57" s="102"/>
    </row>
    <row r="58" spans="1:5" ht="14.25">
      <c r="A58" s="93"/>
      <c r="B58" s="93"/>
      <c r="E58" s="102"/>
    </row>
    <row r="59" spans="1:5" ht="14.25">
      <c r="A59" s="96"/>
      <c r="B59" s="96"/>
      <c r="E59" s="102"/>
    </row>
    <row r="60" spans="1:5" ht="14.25">
      <c r="A60" s="97"/>
      <c r="B60" s="97"/>
      <c r="E60" s="102"/>
    </row>
    <row r="61" spans="1:5" ht="14.25">
      <c r="A61" s="97"/>
      <c r="B61" s="97"/>
      <c r="E61" s="102"/>
    </row>
    <row r="62" spans="1:5" ht="14.25">
      <c r="A62" s="97"/>
      <c r="B62" s="97"/>
      <c r="E62" s="102"/>
    </row>
    <row r="63" spans="1:5" ht="14.25">
      <c r="A63" s="103"/>
      <c r="B63" s="93"/>
      <c r="E63" s="102"/>
    </row>
    <row r="64" spans="1:5" ht="14.25">
      <c r="A64" s="93"/>
      <c r="B64" s="97"/>
      <c r="E64" s="102"/>
    </row>
    <row r="65" spans="1:5" ht="14.25">
      <c r="A65" s="93"/>
      <c r="B65" s="93"/>
      <c r="E65" s="102"/>
    </row>
    <row r="66" spans="1:5" ht="14.25">
      <c r="A66" s="93"/>
      <c r="B66" s="93"/>
      <c r="E66" s="102"/>
    </row>
    <row r="67" spans="1:5" ht="14.25">
      <c r="A67" s="93"/>
      <c r="B67" s="93"/>
      <c r="E67" s="102"/>
    </row>
    <row r="68" spans="1:5" ht="14.25">
      <c r="A68" s="96"/>
      <c r="B68" s="96"/>
      <c r="E68" s="102"/>
    </row>
    <row r="69" spans="1:5" ht="14.25">
      <c r="A69" s="97"/>
      <c r="B69" s="97"/>
      <c r="E69" s="102"/>
    </row>
    <row r="70" spans="1:5" ht="14.25">
      <c r="A70" s="103"/>
      <c r="B70" s="93"/>
      <c r="E70" s="102"/>
    </row>
    <row r="71" spans="1:5" ht="14.25">
      <c r="A71" s="103"/>
      <c r="B71" s="93"/>
      <c r="E71" s="102"/>
    </row>
    <row r="72" spans="1:5" ht="14.25">
      <c r="A72" s="97"/>
      <c r="B72" s="97"/>
      <c r="E72" s="102"/>
    </row>
    <row r="73" spans="1:5" ht="14.25">
      <c r="A73" s="96"/>
      <c r="B73" s="96"/>
      <c r="E73" s="102"/>
    </row>
    <row r="74" spans="1:5" ht="14.25">
      <c r="A74" s="96"/>
      <c r="B74" s="96"/>
      <c r="E74" s="10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11"/>
  <sheetViews>
    <sheetView workbookViewId="0">
      <selection activeCell="C2" sqref="C2"/>
    </sheetView>
  </sheetViews>
  <sheetFormatPr baseColWidth="10" defaultColWidth="15.5703125" defaultRowHeight="30" customHeight="1"/>
  <cols>
    <col min="1" max="2" width="18.28515625" customWidth="1"/>
  </cols>
  <sheetData>
    <row r="1" spans="1:3" ht="30" customHeight="1">
      <c r="A1" s="231" t="s">
        <v>434</v>
      </c>
      <c r="B1" s="231" t="s">
        <v>435</v>
      </c>
      <c r="C1" s="231" t="s">
        <v>436</v>
      </c>
    </row>
    <row r="2" spans="1:3" ht="30" customHeight="1">
      <c r="A2" s="232">
        <v>43765</v>
      </c>
      <c r="B2" s="232">
        <v>43824</v>
      </c>
      <c r="C2" s="181"/>
    </row>
    <row r="3" spans="1:3" ht="30" customHeight="1">
      <c r="A3" s="232">
        <v>43820</v>
      </c>
      <c r="B3" s="232">
        <v>43831</v>
      </c>
      <c r="C3" s="181"/>
    </row>
    <row r="4" spans="1:3" ht="30" customHeight="1">
      <c r="A4" s="232">
        <v>43812</v>
      </c>
      <c r="B4" s="232">
        <v>43835</v>
      </c>
      <c r="C4" s="181"/>
    </row>
    <row r="5" spans="1:3" ht="30" customHeight="1">
      <c r="A5" s="181"/>
      <c r="B5" s="181"/>
      <c r="C5" s="181"/>
    </row>
    <row r="6" spans="1:3" ht="30" customHeight="1">
      <c r="A6" s="231" t="s">
        <v>437</v>
      </c>
      <c r="B6" s="181"/>
      <c r="C6" s="181"/>
    </row>
    <row r="7" spans="1:3" ht="30" customHeight="1">
      <c r="A7" s="233">
        <v>43824</v>
      </c>
      <c r="B7" s="181"/>
      <c r="C7" s="181"/>
    </row>
    <row r="8" spans="1:3" ht="30" customHeight="1">
      <c r="A8" s="233">
        <v>43831</v>
      </c>
      <c r="B8" s="181"/>
      <c r="C8" s="181"/>
    </row>
    <row r="11" spans="1:3" s="231" customFormat="1" ht="30" customHeight="1">
      <c r="A11" s="231" t="s">
        <v>555</v>
      </c>
      <c r="B11" s="231">
        <f>NETWORKDAYS(A2,B2,$A$7:$A$8)</f>
        <v>42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2" tint="-0.749992370372631"/>
  </sheetPr>
  <dimension ref="A1:I50"/>
  <sheetViews>
    <sheetView workbookViewId="0">
      <selection activeCell="E13" sqref="E13"/>
    </sheetView>
  </sheetViews>
  <sheetFormatPr baseColWidth="10" defaultColWidth="11.42578125" defaultRowHeight="19.5" customHeight="1"/>
  <cols>
    <col min="1" max="6" width="16.28515625" style="30" customWidth="1"/>
    <col min="7" max="16384" width="11.42578125" style="30"/>
  </cols>
  <sheetData>
    <row r="1" spans="1:9" ht="38.25" customHeight="1">
      <c r="A1" s="298" t="s">
        <v>61</v>
      </c>
      <c r="B1" s="299"/>
      <c r="C1" s="299"/>
      <c r="D1" s="299"/>
      <c r="E1" s="299"/>
      <c r="F1" s="300"/>
      <c r="G1" s="19"/>
      <c r="H1" s="19"/>
      <c r="I1" s="19"/>
    </row>
    <row r="2" spans="1:9" ht="9" customHeight="1">
      <c r="A2" s="22"/>
      <c r="B2" s="22"/>
      <c r="C2" s="22"/>
      <c r="D2" s="22"/>
      <c r="E2" s="22"/>
      <c r="F2" s="22"/>
      <c r="G2" s="23"/>
      <c r="H2" s="23"/>
      <c r="I2" s="23"/>
    </row>
    <row r="3" spans="1:9" ht="19.5" customHeight="1">
      <c r="A3" s="301" t="s">
        <v>89</v>
      </c>
      <c r="B3" s="302"/>
      <c r="C3" s="302"/>
      <c r="D3" s="302"/>
      <c r="E3" s="302"/>
      <c r="F3" s="303"/>
      <c r="G3" s="19"/>
      <c r="H3" s="19"/>
      <c r="I3" s="19"/>
    </row>
    <row r="4" spans="1:9" ht="19.5" customHeight="1">
      <c r="A4" s="31" t="s">
        <v>62</v>
      </c>
      <c r="B4" s="32">
        <v>25000</v>
      </c>
      <c r="C4" s="33" t="s">
        <v>63</v>
      </c>
      <c r="D4" s="34">
        <v>0.08</v>
      </c>
      <c r="E4" s="32">
        <v>775</v>
      </c>
      <c r="F4" s="35">
        <f>NPER(D4/12,E4,-B4)</f>
        <v>36.441943751004587</v>
      </c>
      <c r="G4" s="19"/>
      <c r="H4" s="19"/>
      <c r="I4" s="19"/>
    </row>
    <row r="5" spans="1:9" ht="9" customHeight="1">
      <c r="A5" s="22"/>
      <c r="B5" s="22"/>
      <c r="C5" s="22"/>
      <c r="D5" s="22"/>
      <c r="E5" s="22"/>
      <c r="F5" s="22"/>
      <c r="G5" s="23"/>
      <c r="H5" s="23"/>
      <c r="I5" s="23"/>
    </row>
    <row r="6" spans="1:9" ht="19.5" customHeight="1">
      <c r="A6" s="301" t="s">
        <v>92</v>
      </c>
      <c r="B6" s="302"/>
      <c r="C6" s="302"/>
      <c r="D6" s="302"/>
      <c r="E6" s="302"/>
      <c r="F6" s="303"/>
      <c r="G6" s="19"/>
      <c r="H6" s="19"/>
      <c r="I6" s="19"/>
    </row>
    <row r="7" spans="1:9" ht="19.5" customHeight="1">
      <c r="A7" s="31" t="s">
        <v>64</v>
      </c>
      <c r="B7" s="36">
        <v>3</v>
      </c>
      <c r="C7" s="33" t="s">
        <v>63</v>
      </c>
      <c r="D7" s="37">
        <v>8.5000000000000006E-2</v>
      </c>
      <c r="E7" s="38">
        <v>450</v>
      </c>
      <c r="F7" s="39">
        <f>PV(D7/12,B7*12,-E7)</f>
        <v>14255.150598607888</v>
      </c>
      <c r="G7" s="19"/>
      <c r="H7" s="19"/>
      <c r="I7" s="19"/>
    </row>
    <row r="8" spans="1:9" ht="9" customHeight="1">
      <c r="A8" s="22"/>
      <c r="B8" s="22"/>
      <c r="C8" s="22"/>
      <c r="D8" s="22"/>
      <c r="E8" s="22"/>
      <c r="F8" s="22"/>
      <c r="G8" s="23"/>
      <c r="H8" s="23"/>
      <c r="I8" s="23"/>
    </row>
    <row r="9" spans="1:9" ht="19.5" customHeight="1">
      <c r="A9" s="304" t="s">
        <v>93</v>
      </c>
      <c r="B9" s="305"/>
      <c r="C9" s="305"/>
      <c r="D9" s="305"/>
      <c r="E9" s="305"/>
      <c r="F9" s="306"/>
      <c r="G9" s="19"/>
      <c r="H9" s="19"/>
      <c r="I9" s="19"/>
    </row>
    <row r="10" spans="1:9" ht="19.5" customHeight="1">
      <c r="A10" s="31" t="s">
        <v>64</v>
      </c>
      <c r="B10" s="36">
        <v>10</v>
      </c>
      <c r="C10" s="33" t="s">
        <v>63</v>
      </c>
      <c r="D10" s="34">
        <v>0.05</v>
      </c>
      <c r="E10" s="32">
        <v>5000</v>
      </c>
      <c r="F10" s="39">
        <f>FV(D10,B10,-E10)</f>
        <v>62889.462677744152</v>
      </c>
      <c r="G10" s="19"/>
      <c r="H10" s="19"/>
      <c r="I10" s="19"/>
    </row>
    <row r="11" spans="1:9" ht="9" customHeight="1">
      <c r="A11" s="22"/>
      <c r="B11" s="22"/>
      <c r="C11" s="22"/>
      <c r="D11" s="22"/>
      <c r="E11" s="22"/>
      <c r="F11" s="22"/>
      <c r="G11" s="23"/>
      <c r="H11" s="23"/>
      <c r="I11" s="23"/>
    </row>
    <row r="12" spans="1:9" ht="19.5" customHeight="1">
      <c r="A12" s="307" t="s">
        <v>65</v>
      </c>
      <c r="B12" s="308"/>
      <c r="C12" s="308"/>
      <c r="D12" s="308"/>
      <c r="E12" s="308"/>
      <c r="F12" s="309"/>
      <c r="G12" s="19"/>
      <c r="H12" s="19"/>
      <c r="I12" s="19"/>
    </row>
    <row r="13" spans="1:9" ht="19.5" customHeight="1">
      <c r="A13" s="40" t="s">
        <v>62</v>
      </c>
      <c r="B13" s="41">
        <v>30000</v>
      </c>
      <c r="C13" s="42" t="s">
        <v>63</v>
      </c>
      <c r="D13" s="43">
        <v>0.08</v>
      </c>
      <c r="E13" s="44" t="s">
        <v>64</v>
      </c>
      <c r="F13" s="45">
        <v>3</v>
      </c>
      <c r="G13" s="19"/>
      <c r="H13" s="19"/>
      <c r="I13" s="19"/>
    </row>
    <row r="14" spans="1:9" ht="28.5" customHeight="1">
      <c r="A14" s="46"/>
      <c r="B14" s="47"/>
      <c r="C14" s="48" t="s">
        <v>66</v>
      </c>
      <c r="D14" s="48" t="s">
        <v>67</v>
      </c>
      <c r="E14" s="49" t="s">
        <v>68</v>
      </c>
      <c r="F14" s="50">
        <f>B13</f>
        <v>30000</v>
      </c>
      <c r="G14" s="19"/>
      <c r="H14" s="19"/>
      <c r="I14" s="19"/>
    </row>
    <row r="15" spans="1:9" ht="19.5" customHeight="1">
      <c r="A15" s="295" t="s">
        <v>69</v>
      </c>
      <c r="B15" s="51">
        <v>1</v>
      </c>
      <c r="C15" s="52">
        <f>PMT($D$13/12,$F$13*12,-$B$13,1)</f>
        <v>940.06629414413067</v>
      </c>
      <c r="D15" s="53">
        <f t="shared" ref="D15:D50" si="0">IPMT($D$13/12,B15,$F$13*12,-$B$13)</f>
        <v>200</v>
      </c>
      <c r="E15" s="54">
        <f t="shared" ref="E15:E50" si="1">PPMT($D$13/12,B15,$F$13*12,-$B$13)</f>
        <v>740.09096384292548</v>
      </c>
      <c r="F15" s="55">
        <f t="shared" ref="F15:F50" si="2">F14-E15</f>
        <v>29259.909036157074</v>
      </c>
      <c r="G15" s="20"/>
      <c r="H15" s="19"/>
      <c r="I15" s="19"/>
    </row>
    <row r="16" spans="1:9" ht="19.5" customHeight="1">
      <c r="A16" s="296"/>
      <c r="B16" s="56">
        <v>2</v>
      </c>
      <c r="C16" s="57">
        <f t="shared" ref="C16:C50" si="3">PMT($D$13/12,$F$13*12,-$B$13)</f>
        <v>940.09096384292548</v>
      </c>
      <c r="D16" s="58">
        <f t="shared" si="0"/>
        <v>195.06606024104721</v>
      </c>
      <c r="E16" s="58">
        <f t="shared" si="1"/>
        <v>745.02490360187835</v>
      </c>
      <c r="F16" s="59">
        <f t="shared" si="2"/>
        <v>28514.884132555195</v>
      </c>
      <c r="G16" s="20"/>
      <c r="H16" s="19"/>
      <c r="I16" s="19"/>
    </row>
    <row r="17" spans="1:9" ht="19.5" customHeight="1">
      <c r="A17" s="296"/>
      <c r="B17" s="56">
        <v>3</v>
      </c>
      <c r="C17" s="57">
        <f t="shared" si="3"/>
        <v>940.09096384292548</v>
      </c>
      <c r="D17" s="58">
        <f t="shared" si="0"/>
        <v>190.09922755036797</v>
      </c>
      <c r="E17" s="58">
        <f t="shared" si="1"/>
        <v>749.99173629255756</v>
      </c>
      <c r="F17" s="59">
        <f t="shared" si="2"/>
        <v>27764.892396262636</v>
      </c>
      <c r="G17" s="20"/>
      <c r="H17" s="19"/>
      <c r="I17" s="19"/>
    </row>
    <row r="18" spans="1:9" ht="19.5" customHeight="1">
      <c r="A18" s="296"/>
      <c r="B18" s="56">
        <v>4</v>
      </c>
      <c r="C18" s="57">
        <f t="shared" si="3"/>
        <v>940.09096384292548</v>
      </c>
      <c r="D18" s="58">
        <f>IPMT($D$13/12,B18,$F$13*12,-$B$13)</f>
        <v>185.09928264175093</v>
      </c>
      <c r="E18" s="58">
        <f t="shared" si="1"/>
        <v>754.99168120117452</v>
      </c>
      <c r="F18" s="59">
        <f t="shared" si="2"/>
        <v>27009.90071506146</v>
      </c>
      <c r="G18" s="20"/>
      <c r="H18" s="19"/>
      <c r="I18" s="19"/>
    </row>
    <row r="19" spans="1:9" ht="19.5" customHeight="1">
      <c r="A19" s="296"/>
      <c r="B19" s="56">
        <v>5</v>
      </c>
      <c r="C19" s="57">
        <f t="shared" si="3"/>
        <v>940.09096384292548</v>
      </c>
      <c r="D19" s="58">
        <f t="shared" si="0"/>
        <v>180.06600476707644</v>
      </c>
      <c r="E19" s="58">
        <f t="shared" si="1"/>
        <v>760.0249590758491</v>
      </c>
      <c r="F19" s="59">
        <f t="shared" si="2"/>
        <v>26249.875755985609</v>
      </c>
      <c r="G19" s="20"/>
      <c r="H19" s="19"/>
      <c r="I19" s="19"/>
    </row>
    <row r="20" spans="1:9" ht="19.5" customHeight="1">
      <c r="A20" s="296"/>
      <c r="B20" s="56">
        <v>6</v>
      </c>
      <c r="C20" s="57">
        <f t="shared" si="3"/>
        <v>940.09096384292548</v>
      </c>
      <c r="D20" s="58">
        <f t="shared" si="0"/>
        <v>174.99917170657079</v>
      </c>
      <c r="E20" s="58">
        <f t="shared" si="1"/>
        <v>765.09179213635468</v>
      </c>
      <c r="F20" s="59">
        <f t="shared" si="2"/>
        <v>25484.783963849255</v>
      </c>
      <c r="G20" s="19"/>
      <c r="H20" s="19"/>
      <c r="I20" s="19"/>
    </row>
    <row r="21" spans="1:9" ht="19.5" customHeight="1">
      <c r="A21" s="296"/>
      <c r="B21" s="56">
        <v>7</v>
      </c>
      <c r="C21" s="57">
        <f t="shared" si="3"/>
        <v>940.09096384292548</v>
      </c>
      <c r="D21" s="58">
        <f t="shared" si="0"/>
        <v>169.89855975899511</v>
      </c>
      <c r="E21" s="58">
        <f t="shared" si="1"/>
        <v>770.19240408393046</v>
      </c>
      <c r="F21" s="59">
        <f t="shared" si="2"/>
        <v>24714.591559765326</v>
      </c>
      <c r="G21" s="19"/>
      <c r="H21" s="19"/>
      <c r="I21" s="19"/>
    </row>
    <row r="22" spans="1:9" ht="19.5" customHeight="1">
      <c r="A22" s="296"/>
      <c r="B22" s="56">
        <v>8</v>
      </c>
      <c r="C22" s="57">
        <f t="shared" si="3"/>
        <v>940.09096384292548</v>
      </c>
      <c r="D22" s="58">
        <f t="shared" si="0"/>
        <v>164.76394373176888</v>
      </c>
      <c r="E22" s="58">
        <f t="shared" si="1"/>
        <v>775.32702011115668</v>
      </c>
      <c r="F22" s="59">
        <f t="shared" si="2"/>
        <v>23939.26453965417</v>
      </c>
      <c r="G22" s="19"/>
      <c r="H22" s="19"/>
      <c r="I22" s="19"/>
    </row>
    <row r="23" spans="1:9" ht="19.5" customHeight="1">
      <c r="A23" s="296"/>
      <c r="B23" s="56">
        <v>9</v>
      </c>
      <c r="C23" s="57">
        <f t="shared" si="3"/>
        <v>940.09096384292548</v>
      </c>
      <c r="D23" s="58">
        <f t="shared" si="0"/>
        <v>159.59509693102783</v>
      </c>
      <c r="E23" s="58">
        <f t="shared" si="1"/>
        <v>780.49586691189779</v>
      </c>
      <c r="F23" s="59">
        <f t="shared" si="2"/>
        <v>23158.768672742273</v>
      </c>
      <c r="G23" s="19"/>
      <c r="H23" s="19"/>
      <c r="I23" s="19"/>
    </row>
    <row r="24" spans="1:9" ht="19.5" customHeight="1">
      <c r="A24" s="296"/>
      <c r="B24" s="56">
        <v>10</v>
      </c>
      <c r="C24" s="57">
        <f t="shared" si="3"/>
        <v>940.09096384292548</v>
      </c>
      <c r="D24" s="58">
        <f t="shared" si="0"/>
        <v>154.39179115161519</v>
      </c>
      <c r="E24" s="58">
        <f t="shared" si="1"/>
        <v>785.69917269131031</v>
      </c>
      <c r="F24" s="59">
        <f t="shared" si="2"/>
        <v>22373.069500050962</v>
      </c>
      <c r="G24" s="19"/>
      <c r="H24" s="19"/>
      <c r="I24" s="19"/>
    </row>
    <row r="25" spans="1:9" ht="19.5" customHeight="1">
      <c r="A25" s="296"/>
      <c r="B25" s="56">
        <v>11</v>
      </c>
      <c r="C25" s="57">
        <f t="shared" si="3"/>
        <v>940.09096384292548</v>
      </c>
      <c r="D25" s="58">
        <f t="shared" si="0"/>
        <v>149.15379666700645</v>
      </c>
      <c r="E25" s="58">
        <f t="shared" si="1"/>
        <v>790.93716717591917</v>
      </c>
      <c r="F25" s="59">
        <f t="shared" si="2"/>
        <v>21582.132332875044</v>
      </c>
      <c r="G25" s="19"/>
      <c r="H25" s="19"/>
      <c r="I25" s="19"/>
    </row>
    <row r="26" spans="1:9" ht="19.5" customHeight="1">
      <c r="A26" s="296"/>
      <c r="B26" s="56">
        <v>12</v>
      </c>
      <c r="C26" s="57">
        <f t="shared" si="3"/>
        <v>940.09096384292548</v>
      </c>
      <c r="D26" s="58">
        <f t="shared" si="0"/>
        <v>143.88088221916701</v>
      </c>
      <c r="E26" s="58">
        <f t="shared" si="1"/>
        <v>796.21008162375858</v>
      </c>
      <c r="F26" s="59">
        <f t="shared" si="2"/>
        <v>20785.922251251286</v>
      </c>
      <c r="G26" s="19"/>
      <c r="H26" s="19"/>
      <c r="I26" s="19"/>
    </row>
    <row r="27" spans="1:9" ht="19.5" customHeight="1">
      <c r="A27" s="296"/>
      <c r="B27" s="56">
        <v>13</v>
      </c>
      <c r="C27" s="57">
        <f t="shared" si="3"/>
        <v>940.09096384292548</v>
      </c>
      <c r="D27" s="58">
        <f t="shared" si="0"/>
        <v>138.57281500834193</v>
      </c>
      <c r="E27" s="58">
        <f t="shared" si="1"/>
        <v>801.5181488345836</v>
      </c>
      <c r="F27" s="59">
        <f t="shared" si="2"/>
        <v>19984.404102416702</v>
      </c>
      <c r="G27" s="19"/>
      <c r="H27" s="19"/>
      <c r="I27" s="19"/>
    </row>
    <row r="28" spans="1:9" ht="19.5" customHeight="1">
      <c r="A28" s="296"/>
      <c r="B28" s="56">
        <v>14</v>
      </c>
      <c r="C28" s="57">
        <f t="shared" si="3"/>
        <v>940.09096384292548</v>
      </c>
      <c r="D28" s="58">
        <f t="shared" si="0"/>
        <v>133.22936068277804</v>
      </c>
      <c r="E28" s="58">
        <f t="shared" si="1"/>
        <v>806.86160316014741</v>
      </c>
      <c r="F28" s="59">
        <f t="shared" si="2"/>
        <v>19177.542499256553</v>
      </c>
      <c r="G28" s="19"/>
      <c r="H28" s="19"/>
      <c r="I28" s="19"/>
    </row>
    <row r="29" spans="1:9" ht="19.5" customHeight="1">
      <c r="A29" s="296"/>
      <c r="B29" s="56">
        <v>15</v>
      </c>
      <c r="C29" s="57">
        <f t="shared" si="3"/>
        <v>940.09096384292548</v>
      </c>
      <c r="D29" s="58">
        <f t="shared" si="0"/>
        <v>127.85028332837707</v>
      </c>
      <c r="E29" s="58">
        <f t="shared" si="1"/>
        <v>812.24068051454844</v>
      </c>
      <c r="F29" s="59">
        <f t="shared" si="2"/>
        <v>18365.301818742006</v>
      </c>
      <c r="G29" s="19"/>
      <c r="H29" s="19"/>
      <c r="I29" s="19"/>
    </row>
    <row r="30" spans="1:9" ht="19.5" customHeight="1">
      <c r="A30" s="296"/>
      <c r="B30" s="56">
        <v>16</v>
      </c>
      <c r="C30" s="57">
        <f t="shared" si="3"/>
        <v>940.09096384292548</v>
      </c>
      <c r="D30" s="58">
        <f t="shared" si="0"/>
        <v>122.43534545828007</v>
      </c>
      <c r="E30" s="58">
        <f t="shared" si="1"/>
        <v>817.65561838464555</v>
      </c>
      <c r="F30" s="59">
        <f t="shared" si="2"/>
        <v>17547.646200357362</v>
      </c>
      <c r="G30" s="19"/>
      <c r="H30" s="19"/>
      <c r="I30" s="19"/>
    </row>
    <row r="31" spans="1:9" ht="19.5" customHeight="1">
      <c r="A31" s="296"/>
      <c r="B31" s="56">
        <v>17</v>
      </c>
      <c r="C31" s="57">
        <f t="shared" si="3"/>
        <v>940.09096384292548</v>
      </c>
      <c r="D31" s="58">
        <f t="shared" si="0"/>
        <v>116.98430800238245</v>
      </c>
      <c r="E31" s="58">
        <f t="shared" si="1"/>
        <v>823.10665584054311</v>
      </c>
      <c r="F31" s="59">
        <f t="shared" si="2"/>
        <v>16724.539544516818</v>
      </c>
      <c r="G31" s="19"/>
      <c r="H31" s="19"/>
      <c r="I31" s="19"/>
    </row>
    <row r="32" spans="1:9" ht="19.5" customHeight="1">
      <c r="A32" s="296"/>
      <c r="B32" s="56">
        <v>18</v>
      </c>
      <c r="C32" s="57">
        <f t="shared" si="3"/>
        <v>940.09096384292548</v>
      </c>
      <c r="D32" s="58">
        <f t="shared" si="0"/>
        <v>111.49693029677881</v>
      </c>
      <c r="E32" s="58">
        <f t="shared" si="1"/>
        <v>828.59403354614665</v>
      </c>
      <c r="F32" s="59">
        <f t="shared" si="2"/>
        <v>15895.945510970671</v>
      </c>
      <c r="G32" s="19"/>
      <c r="H32" s="19"/>
      <c r="I32" s="19"/>
    </row>
    <row r="33" spans="1:9" ht="19.5" customHeight="1">
      <c r="A33" s="296"/>
      <c r="B33" s="56">
        <v>19</v>
      </c>
      <c r="C33" s="57">
        <f t="shared" si="3"/>
        <v>940.09096384292548</v>
      </c>
      <c r="D33" s="58">
        <f t="shared" si="0"/>
        <v>105.97297007313783</v>
      </c>
      <c r="E33" s="58">
        <f t="shared" si="1"/>
        <v>834.11799376978774</v>
      </c>
      <c r="F33" s="59">
        <f t="shared" si="2"/>
        <v>15061.827517200883</v>
      </c>
      <c r="G33" s="19"/>
      <c r="H33" s="19"/>
      <c r="I33" s="19"/>
    </row>
    <row r="34" spans="1:9" ht="19.5" customHeight="1">
      <c r="A34" s="296"/>
      <c r="B34" s="56">
        <v>20</v>
      </c>
      <c r="C34" s="57">
        <f t="shared" si="3"/>
        <v>940.09096384292548</v>
      </c>
      <c r="D34" s="58">
        <f t="shared" si="0"/>
        <v>100.41218344800591</v>
      </c>
      <c r="E34" s="58">
        <f t="shared" si="1"/>
        <v>839.67878039491973</v>
      </c>
      <c r="F34" s="59">
        <f t="shared" si="2"/>
        <v>14222.148736805964</v>
      </c>
      <c r="G34" s="19"/>
      <c r="H34" s="19"/>
      <c r="I34" s="19"/>
    </row>
    <row r="35" spans="1:9" ht="19.5" customHeight="1">
      <c r="A35" s="296"/>
      <c r="B35" s="56">
        <v>21</v>
      </c>
      <c r="C35" s="57">
        <f t="shared" si="3"/>
        <v>940.09096384292548</v>
      </c>
      <c r="D35" s="58">
        <f t="shared" si="0"/>
        <v>94.81432491203978</v>
      </c>
      <c r="E35" s="58">
        <f t="shared" si="1"/>
        <v>845.27663893088572</v>
      </c>
      <c r="F35" s="59">
        <f t="shared" si="2"/>
        <v>13376.872097875079</v>
      </c>
      <c r="G35" s="19"/>
      <c r="H35" s="19"/>
      <c r="I35" s="19"/>
    </row>
    <row r="36" spans="1:9" ht="19.5" customHeight="1">
      <c r="A36" s="296"/>
      <c r="B36" s="56">
        <v>22</v>
      </c>
      <c r="C36" s="57">
        <f t="shared" si="3"/>
        <v>940.09096384292548</v>
      </c>
      <c r="D36" s="58">
        <f t="shared" si="0"/>
        <v>89.179147319167214</v>
      </c>
      <c r="E36" s="58">
        <f t="shared" si="1"/>
        <v>850.91181652375838</v>
      </c>
      <c r="F36" s="59">
        <f t="shared" si="2"/>
        <v>12525.960281351321</v>
      </c>
      <c r="G36" s="19"/>
      <c r="H36" s="19"/>
      <c r="I36" s="19"/>
    </row>
    <row r="37" spans="1:9" ht="19.5" customHeight="1">
      <c r="A37" s="296"/>
      <c r="B37" s="56">
        <v>23</v>
      </c>
      <c r="C37" s="57">
        <f t="shared" si="3"/>
        <v>940.09096384292548</v>
      </c>
      <c r="D37" s="58">
        <f t="shared" si="0"/>
        <v>83.506401875675493</v>
      </c>
      <c r="E37" s="58">
        <f t="shared" si="1"/>
        <v>856.58456196725001</v>
      </c>
      <c r="F37" s="59">
        <f t="shared" si="2"/>
        <v>11669.375719384072</v>
      </c>
      <c r="G37" s="19"/>
      <c r="H37" s="19"/>
      <c r="I37" s="19"/>
    </row>
    <row r="38" spans="1:9" ht="19.5" customHeight="1">
      <c r="A38" s="296"/>
      <c r="B38" s="56">
        <v>24</v>
      </c>
      <c r="C38" s="57">
        <f t="shared" si="3"/>
        <v>940.09096384292548</v>
      </c>
      <c r="D38" s="58">
        <f t="shared" si="0"/>
        <v>77.79583812922715</v>
      </c>
      <c r="E38" s="58">
        <f t="shared" si="1"/>
        <v>862.29512571369833</v>
      </c>
      <c r="F38" s="59">
        <f t="shared" si="2"/>
        <v>10807.080593670373</v>
      </c>
      <c r="G38" s="19"/>
      <c r="H38" s="19"/>
      <c r="I38" s="19"/>
    </row>
    <row r="39" spans="1:9" ht="19.5" customHeight="1">
      <c r="A39" s="296"/>
      <c r="B39" s="56">
        <v>25</v>
      </c>
      <c r="C39" s="57">
        <f t="shared" si="3"/>
        <v>940.09096384292548</v>
      </c>
      <c r="D39" s="58">
        <f t="shared" si="0"/>
        <v>72.047203957802495</v>
      </c>
      <c r="E39" s="58">
        <f t="shared" si="1"/>
        <v>868.04375988512311</v>
      </c>
      <c r="F39" s="59">
        <f t="shared" si="2"/>
        <v>9939.0368337852487</v>
      </c>
      <c r="G39" s="19"/>
      <c r="H39" s="19"/>
      <c r="I39" s="19"/>
    </row>
    <row r="40" spans="1:9" ht="19.5" customHeight="1">
      <c r="A40" s="296"/>
      <c r="B40" s="56">
        <v>26</v>
      </c>
      <c r="C40" s="57">
        <f t="shared" si="3"/>
        <v>940.09096384292548</v>
      </c>
      <c r="D40" s="58">
        <f t="shared" si="0"/>
        <v>66.260245558568357</v>
      </c>
      <c r="E40" s="58">
        <f t="shared" si="1"/>
        <v>873.8307182843572</v>
      </c>
      <c r="F40" s="59">
        <f t="shared" si="2"/>
        <v>9065.2061155008923</v>
      </c>
      <c r="G40" s="19"/>
      <c r="H40" s="19"/>
      <c r="I40" s="19"/>
    </row>
    <row r="41" spans="1:9" ht="19.5" customHeight="1">
      <c r="A41" s="296"/>
      <c r="B41" s="56">
        <v>27</v>
      </c>
      <c r="C41" s="57">
        <f t="shared" si="3"/>
        <v>940.09096384292548</v>
      </c>
      <c r="D41" s="58">
        <f t="shared" si="0"/>
        <v>60.434707436672632</v>
      </c>
      <c r="E41" s="58">
        <f t="shared" si="1"/>
        <v>879.65625640625296</v>
      </c>
      <c r="F41" s="59">
        <f t="shared" si="2"/>
        <v>8185.549859094639</v>
      </c>
      <c r="G41" s="19"/>
      <c r="H41" s="19"/>
      <c r="I41" s="19"/>
    </row>
    <row r="42" spans="1:9" ht="19.5" customHeight="1">
      <c r="A42" s="296"/>
      <c r="B42" s="56">
        <v>28</v>
      </c>
      <c r="C42" s="57">
        <f t="shared" si="3"/>
        <v>940.09096384292548</v>
      </c>
      <c r="D42" s="58">
        <f t="shared" si="0"/>
        <v>54.570332393964279</v>
      </c>
      <c r="E42" s="58">
        <f t="shared" si="1"/>
        <v>885.52063144896124</v>
      </c>
      <c r="F42" s="59">
        <f t="shared" si="2"/>
        <v>7300.0292276456776</v>
      </c>
      <c r="G42" s="19"/>
      <c r="H42" s="19"/>
      <c r="I42" s="19"/>
    </row>
    <row r="43" spans="1:9" ht="19.5" customHeight="1">
      <c r="A43" s="296"/>
      <c r="B43" s="56">
        <v>29</v>
      </c>
      <c r="C43" s="57">
        <f t="shared" si="3"/>
        <v>940.09096384292548</v>
      </c>
      <c r="D43" s="58">
        <f t="shared" si="0"/>
        <v>48.666861517637862</v>
      </c>
      <c r="E43" s="58">
        <f t="shared" si="1"/>
        <v>891.42410232528755</v>
      </c>
      <c r="F43" s="59">
        <f t="shared" si="2"/>
        <v>6408.6051253203896</v>
      </c>
      <c r="G43" s="19"/>
      <c r="H43" s="19"/>
      <c r="I43" s="19"/>
    </row>
    <row r="44" spans="1:9" ht="19.5" customHeight="1">
      <c r="A44" s="296"/>
      <c r="B44" s="56">
        <v>30</v>
      </c>
      <c r="C44" s="57">
        <f t="shared" si="3"/>
        <v>940.09096384292548</v>
      </c>
      <c r="D44" s="58">
        <f t="shared" si="0"/>
        <v>42.724034168802611</v>
      </c>
      <c r="E44" s="58">
        <f t="shared" si="1"/>
        <v>897.36692967412296</v>
      </c>
      <c r="F44" s="59">
        <f t="shared" si="2"/>
        <v>5511.2381956462668</v>
      </c>
      <c r="G44" s="19"/>
      <c r="H44" s="19"/>
      <c r="I44" s="19"/>
    </row>
    <row r="45" spans="1:9" ht="19.5" customHeight="1">
      <c r="A45" s="296"/>
      <c r="B45" s="56">
        <v>31</v>
      </c>
      <c r="C45" s="57">
        <f t="shared" si="3"/>
        <v>940.09096384292548</v>
      </c>
      <c r="D45" s="58">
        <f t="shared" si="0"/>
        <v>36.741587970975132</v>
      </c>
      <c r="E45" s="58">
        <f t="shared" si="1"/>
        <v>903.34937587195043</v>
      </c>
      <c r="F45" s="59">
        <f t="shared" si="2"/>
        <v>4607.8888197743163</v>
      </c>
      <c r="G45" s="19"/>
      <c r="H45" s="19"/>
      <c r="I45" s="19"/>
    </row>
    <row r="46" spans="1:9" ht="19.5" customHeight="1">
      <c r="A46" s="296"/>
      <c r="B46" s="56">
        <v>32</v>
      </c>
      <c r="C46" s="57">
        <f t="shared" si="3"/>
        <v>940.09096384292548</v>
      </c>
      <c r="D46" s="58">
        <f t="shared" si="0"/>
        <v>30.719258798495463</v>
      </c>
      <c r="E46" s="58">
        <f t="shared" si="1"/>
        <v>909.37170504443009</v>
      </c>
      <c r="F46" s="59">
        <f t="shared" si="2"/>
        <v>3698.5171147298861</v>
      </c>
      <c r="G46" s="19"/>
      <c r="H46" s="19"/>
      <c r="I46" s="19"/>
    </row>
    <row r="47" spans="1:9" ht="19.5" customHeight="1">
      <c r="A47" s="296"/>
      <c r="B47" s="56">
        <v>33</v>
      </c>
      <c r="C47" s="57">
        <f t="shared" si="3"/>
        <v>940.09096384292548</v>
      </c>
      <c r="D47" s="58">
        <f t="shared" si="0"/>
        <v>24.656780764865925</v>
      </c>
      <c r="E47" s="58">
        <f t="shared" si="1"/>
        <v>915.43418307805962</v>
      </c>
      <c r="F47" s="59">
        <f t="shared" si="2"/>
        <v>2783.0829316518266</v>
      </c>
      <c r="G47" s="19"/>
      <c r="H47" s="19"/>
      <c r="I47" s="19"/>
    </row>
    <row r="48" spans="1:9" ht="19.5" customHeight="1">
      <c r="A48" s="296"/>
      <c r="B48" s="56">
        <v>34</v>
      </c>
      <c r="C48" s="57">
        <f t="shared" si="3"/>
        <v>940.09096384292548</v>
      </c>
      <c r="D48" s="58">
        <f t="shared" si="0"/>
        <v>18.553886211012191</v>
      </c>
      <c r="E48" s="58">
        <f t="shared" si="1"/>
        <v>921.53707763191335</v>
      </c>
      <c r="F48" s="59">
        <f t="shared" si="2"/>
        <v>1861.5458540199133</v>
      </c>
      <c r="G48" s="19"/>
      <c r="H48" s="19"/>
      <c r="I48" s="19"/>
    </row>
    <row r="49" spans="1:9" ht="19.5" customHeight="1">
      <c r="A49" s="296"/>
      <c r="B49" s="56">
        <v>35</v>
      </c>
      <c r="C49" s="57">
        <f t="shared" si="3"/>
        <v>940.09096384292548</v>
      </c>
      <c r="D49" s="58">
        <f t="shared" si="0"/>
        <v>12.410305693466102</v>
      </c>
      <c r="E49" s="58">
        <f t="shared" si="1"/>
        <v>927.6806581494593</v>
      </c>
      <c r="F49" s="59">
        <f t="shared" si="2"/>
        <v>933.86519587045404</v>
      </c>
      <c r="G49" s="19"/>
      <c r="H49" s="19"/>
      <c r="I49" s="19"/>
    </row>
    <row r="50" spans="1:9" ht="19.5" customHeight="1">
      <c r="A50" s="297"/>
      <c r="B50" s="60">
        <v>36</v>
      </c>
      <c r="C50" s="61">
        <f t="shared" si="3"/>
        <v>940.09096384292548</v>
      </c>
      <c r="D50" s="62">
        <f t="shared" si="0"/>
        <v>6.225767972469705</v>
      </c>
      <c r="E50" s="62">
        <f t="shared" si="1"/>
        <v>933.86519587045575</v>
      </c>
      <c r="F50" s="63">
        <f t="shared" si="2"/>
        <v>-1.7053025658242404E-12</v>
      </c>
      <c r="G50" s="19"/>
      <c r="H50" s="19"/>
      <c r="I50" s="19"/>
    </row>
  </sheetData>
  <mergeCells count="6">
    <mergeCell ref="A15:A50"/>
    <mergeCell ref="A1:F1"/>
    <mergeCell ref="A3:F3"/>
    <mergeCell ref="A6:F6"/>
    <mergeCell ref="A9:F9"/>
    <mergeCell ref="A12:F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749992370372631"/>
  </sheetPr>
  <dimension ref="A1:N13"/>
  <sheetViews>
    <sheetView workbookViewId="0">
      <selection activeCell="F7" sqref="F7"/>
    </sheetView>
  </sheetViews>
  <sheetFormatPr baseColWidth="10" defaultColWidth="11.42578125" defaultRowHeight="27" customHeight="1"/>
  <cols>
    <col min="1" max="1" width="11.42578125" style="206"/>
    <col min="2" max="13" width="8.85546875" style="206" customWidth="1"/>
    <col min="14" max="257" width="11.42578125" style="206"/>
    <col min="258" max="269" width="8.85546875" style="206" customWidth="1"/>
    <col min="270" max="513" width="11.42578125" style="206"/>
    <col min="514" max="525" width="8.85546875" style="206" customWidth="1"/>
    <col min="526" max="769" width="11.42578125" style="206"/>
    <col min="770" max="781" width="8.85546875" style="206" customWidth="1"/>
    <col min="782" max="1025" width="11.42578125" style="206"/>
    <col min="1026" max="1037" width="8.85546875" style="206" customWidth="1"/>
    <col min="1038" max="1281" width="11.42578125" style="206"/>
    <col min="1282" max="1293" width="8.85546875" style="206" customWidth="1"/>
    <col min="1294" max="1537" width="11.42578125" style="206"/>
    <col min="1538" max="1549" width="8.85546875" style="206" customWidth="1"/>
    <col min="1550" max="1793" width="11.42578125" style="206"/>
    <col min="1794" max="1805" width="8.85546875" style="206" customWidth="1"/>
    <col min="1806" max="2049" width="11.42578125" style="206"/>
    <col min="2050" max="2061" width="8.85546875" style="206" customWidth="1"/>
    <col min="2062" max="2305" width="11.42578125" style="206"/>
    <col min="2306" max="2317" width="8.85546875" style="206" customWidth="1"/>
    <col min="2318" max="2561" width="11.42578125" style="206"/>
    <col min="2562" max="2573" width="8.85546875" style="206" customWidth="1"/>
    <col min="2574" max="2817" width="11.42578125" style="206"/>
    <col min="2818" max="2829" width="8.85546875" style="206" customWidth="1"/>
    <col min="2830" max="3073" width="11.42578125" style="206"/>
    <col min="3074" max="3085" width="8.85546875" style="206" customWidth="1"/>
    <col min="3086" max="3329" width="11.42578125" style="206"/>
    <col min="3330" max="3341" width="8.85546875" style="206" customWidth="1"/>
    <col min="3342" max="3585" width="11.42578125" style="206"/>
    <col min="3586" max="3597" width="8.85546875" style="206" customWidth="1"/>
    <col min="3598" max="3841" width="11.42578125" style="206"/>
    <col min="3842" max="3853" width="8.85546875" style="206" customWidth="1"/>
    <col min="3854" max="4097" width="11.42578125" style="206"/>
    <col min="4098" max="4109" width="8.85546875" style="206" customWidth="1"/>
    <col min="4110" max="4353" width="11.42578125" style="206"/>
    <col min="4354" max="4365" width="8.85546875" style="206" customWidth="1"/>
    <col min="4366" max="4609" width="11.42578125" style="206"/>
    <col min="4610" max="4621" width="8.85546875" style="206" customWidth="1"/>
    <col min="4622" max="4865" width="11.42578125" style="206"/>
    <col min="4866" max="4877" width="8.85546875" style="206" customWidth="1"/>
    <col min="4878" max="5121" width="11.42578125" style="206"/>
    <col min="5122" max="5133" width="8.85546875" style="206" customWidth="1"/>
    <col min="5134" max="5377" width="11.42578125" style="206"/>
    <col min="5378" max="5389" width="8.85546875" style="206" customWidth="1"/>
    <col min="5390" max="5633" width="11.42578125" style="206"/>
    <col min="5634" max="5645" width="8.85546875" style="206" customWidth="1"/>
    <col min="5646" max="5889" width="11.42578125" style="206"/>
    <col min="5890" max="5901" width="8.85546875" style="206" customWidth="1"/>
    <col min="5902" max="6145" width="11.42578125" style="206"/>
    <col min="6146" max="6157" width="8.85546875" style="206" customWidth="1"/>
    <col min="6158" max="6401" width="11.42578125" style="206"/>
    <col min="6402" max="6413" width="8.85546875" style="206" customWidth="1"/>
    <col min="6414" max="6657" width="11.42578125" style="206"/>
    <col min="6658" max="6669" width="8.85546875" style="206" customWidth="1"/>
    <col min="6670" max="6913" width="11.42578125" style="206"/>
    <col min="6914" max="6925" width="8.85546875" style="206" customWidth="1"/>
    <col min="6926" max="7169" width="11.42578125" style="206"/>
    <col min="7170" max="7181" width="8.85546875" style="206" customWidth="1"/>
    <col min="7182" max="7425" width="11.42578125" style="206"/>
    <col min="7426" max="7437" width="8.85546875" style="206" customWidth="1"/>
    <col min="7438" max="7681" width="11.42578125" style="206"/>
    <col min="7682" max="7693" width="8.85546875" style="206" customWidth="1"/>
    <col min="7694" max="7937" width="11.42578125" style="206"/>
    <col min="7938" max="7949" width="8.85546875" style="206" customWidth="1"/>
    <col min="7950" max="8193" width="11.42578125" style="206"/>
    <col min="8194" max="8205" width="8.85546875" style="206" customWidth="1"/>
    <col min="8206" max="8449" width="11.42578125" style="206"/>
    <col min="8450" max="8461" width="8.85546875" style="206" customWidth="1"/>
    <col min="8462" max="8705" width="11.42578125" style="206"/>
    <col min="8706" max="8717" width="8.85546875" style="206" customWidth="1"/>
    <col min="8718" max="8961" width="11.42578125" style="206"/>
    <col min="8962" max="8973" width="8.85546875" style="206" customWidth="1"/>
    <col min="8974" max="9217" width="11.42578125" style="206"/>
    <col min="9218" max="9229" width="8.85546875" style="206" customWidth="1"/>
    <col min="9230" max="9473" width="11.42578125" style="206"/>
    <col min="9474" max="9485" width="8.85546875" style="206" customWidth="1"/>
    <col min="9486" max="9729" width="11.42578125" style="206"/>
    <col min="9730" max="9741" width="8.85546875" style="206" customWidth="1"/>
    <col min="9742" max="9985" width="11.42578125" style="206"/>
    <col min="9986" max="9997" width="8.85546875" style="206" customWidth="1"/>
    <col min="9998" max="10241" width="11.42578125" style="206"/>
    <col min="10242" max="10253" width="8.85546875" style="206" customWidth="1"/>
    <col min="10254" max="10497" width="11.42578125" style="206"/>
    <col min="10498" max="10509" width="8.85546875" style="206" customWidth="1"/>
    <col min="10510" max="10753" width="11.42578125" style="206"/>
    <col min="10754" max="10765" width="8.85546875" style="206" customWidth="1"/>
    <col min="10766" max="11009" width="11.42578125" style="206"/>
    <col min="11010" max="11021" width="8.85546875" style="206" customWidth="1"/>
    <col min="11022" max="11265" width="11.42578125" style="206"/>
    <col min="11266" max="11277" width="8.85546875" style="206" customWidth="1"/>
    <col min="11278" max="11521" width="11.42578125" style="206"/>
    <col min="11522" max="11533" width="8.85546875" style="206" customWidth="1"/>
    <col min="11534" max="11777" width="11.42578125" style="206"/>
    <col min="11778" max="11789" width="8.85546875" style="206" customWidth="1"/>
    <col min="11790" max="12033" width="11.42578125" style="206"/>
    <col min="12034" max="12045" width="8.85546875" style="206" customWidth="1"/>
    <col min="12046" max="12289" width="11.42578125" style="206"/>
    <col min="12290" max="12301" width="8.85546875" style="206" customWidth="1"/>
    <col min="12302" max="12545" width="11.42578125" style="206"/>
    <col min="12546" max="12557" width="8.85546875" style="206" customWidth="1"/>
    <col min="12558" max="12801" width="11.42578125" style="206"/>
    <col min="12802" max="12813" width="8.85546875" style="206" customWidth="1"/>
    <col min="12814" max="13057" width="11.42578125" style="206"/>
    <col min="13058" max="13069" width="8.85546875" style="206" customWidth="1"/>
    <col min="13070" max="13313" width="11.42578125" style="206"/>
    <col min="13314" max="13325" width="8.85546875" style="206" customWidth="1"/>
    <col min="13326" max="13569" width="11.42578125" style="206"/>
    <col min="13570" max="13581" width="8.85546875" style="206" customWidth="1"/>
    <col min="13582" max="13825" width="11.42578125" style="206"/>
    <col min="13826" max="13837" width="8.85546875" style="206" customWidth="1"/>
    <col min="13838" max="14081" width="11.42578125" style="206"/>
    <col min="14082" max="14093" width="8.85546875" style="206" customWidth="1"/>
    <col min="14094" max="14337" width="11.42578125" style="206"/>
    <col min="14338" max="14349" width="8.85546875" style="206" customWidth="1"/>
    <col min="14350" max="14593" width="11.42578125" style="206"/>
    <col min="14594" max="14605" width="8.85546875" style="206" customWidth="1"/>
    <col min="14606" max="14849" width="11.42578125" style="206"/>
    <col min="14850" max="14861" width="8.85546875" style="206" customWidth="1"/>
    <col min="14862" max="15105" width="11.42578125" style="206"/>
    <col min="15106" max="15117" width="8.85546875" style="206" customWidth="1"/>
    <col min="15118" max="15361" width="11.42578125" style="206"/>
    <col min="15362" max="15373" width="8.85546875" style="206" customWidth="1"/>
    <col min="15374" max="15617" width="11.42578125" style="206"/>
    <col min="15618" max="15629" width="8.85546875" style="206" customWidth="1"/>
    <col min="15630" max="15873" width="11.42578125" style="206"/>
    <col min="15874" max="15885" width="8.85546875" style="206" customWidth="1"/>
    <col min="15886" max="16129" width="11.42578125" style="206"/>
    <col min="16130" max="16141" width="8.85546875" style="206" customWidth="1"/>
    <col min="16142" max="16384" width="11.42578125" style="206"/>
  </cols>
  <sheetData>
    <row r="1" spans="1:14" s="204" customFormat="1" ht="27" customHeight="1">
      <c r="A1" s="203" t="s">
        <v>265</v>
      </c>
    </row>
    <row r="2" spans="1:14" ht="42" customHeight="1">
      <c r="A2" s="205" t="s">
        <v>266</v>
      </c>
      <c r="B2" s="206" t="s">
        <v>267</v>
      </c>
      <c r="C2" s="206" t="s">
        <v>268</v>
      </c>
      <c r="D2" s="206" t="s">
        <v>243</v>
      </c>
      <c r="E2" s="206" t="s">
        <v>269</v>
      </c>
      <c r="F2" s="206" t="s">
        <v>245</v>
      </c>
      <c r="G2" s="206" t="s">
        <v>246</v>
      </c>
      <c r="H2" s="206" t="s">
        <v>270</v>
      </c>
      <c r="I2" s="206" t="s">
        <v>248</v>
      </c>
      <c r="J2" s="206" t="s">
        <v>271</v>
      </c>
      <c r="K2" s="206" t="s">
        <v>272</v>
      </c>
      <c r="L2" s="206" t="s">
        <v>273</v>
      </c>
      <c r="M2" s="206" t="s">
        <v>274</v>
      </c>
      <c r="N2" s="206" t="s">
        <v>0</v>
      </c>
    </row>
    <row r="3" spans="1:14" ht="27" customHeight="1">
      <c r="A3" s="207" t="s">
        <v>275</v>
      </c>
      <c r="B3" s="206">
        <v>7865</v>
      </c>
      <c r="C3" s="206">
        <v>5678</v>
      </c>
      <c r="D3" s="206">
        <v>7654</v>
      </c>
      <c r="E3" s="206">
        <v>3456</v>
      </c>
      <c r="F3" s="206">
        <v>5432</v>
      </c>
      <c r="G3" s="206">
        <v>5643</v>
      </c>
      <c r="H3" s="206">
        <v>5675</v>
      </c>
      <c r="I3" s="206">
        <v>2345</v>
      </c>
      <c r="J3" s="206">
        <v>9876</v>
      </c>
      <c r="K3" s="206">
        <v>8767</v>
      </c>
      <c r="L3" s="206">
        <v>2345</v>
      </c>
      <c r="M3" s="206">
        <v>5634</v>
      </c>
    </row>
    <row r="4" spans="1:14" ht="27" customHeight="1">
      <c r="A4" s="207" t="s">
        <v>276</v>
      </c>
      <c r="B4" s="206">
        <v>5675</v>
      </c>
      <c r="C4" s="206">
        <v>2345</v>
      </c>
      <c r="D4" s="206">
        <v>9876</v>
      </c>
      <c r="E4" s="206">
        <v>7865</v>
      </c>
      <c r="F4" s="206">
        <v>5678</v>
      </c>
      <c r="G4" s="206">
        <v>7654</v>
      </c>
      <c r="H4" s="206">
        <v>5678</v>
      </c>
      <c r="I4" s="206">
        <v>7654</v>
      </c>
      <c r="J4" s="206">
        <v>7865</v>
      </c>
      <c r="K4" s="206">
        <v>5678</v>
      </c>
      <c r="L4" s="206">
        <v>1321</v>
      </c>
      <c r="M4" s="206">
        <v>2345</v>
      </c>
    </row>
    <row r="5" spans="1:14" ht="27" customHeight="1">
      <c r="A5" s="207" t="s">
        <v>277</v>
      </c>
      <c r="B5" s="206">
        <v>3456</v>
      </c>
      <c r="C5" s="206">
        <v>2345</v>
      </c>
      <c r="D5" s="206">
        <v>3456</v>
      </c>
      <c r="E5" s="206">
        <v>5643</v>
      </c>
      <c r="F5" s="206">
        <v>4532</v>
      </c>
      <c r="G5" s="206">
        <v>2345</v>
      </c>
      <c r="H5" s="206">
        <v>5678</v>
      </c>
      <c r="I5" s="206">
        <v>7654</v>
      </c>
      <c r="J5" s="206">
        <v>3456</v>
      </c>
      <c r="K5" s="206">
        <v>5432</v>
      </c>
      <c r="L5" s="206">
        <v>3456</v>
      </c>
      <c r="M5" s="206">
        <v>5643</v>
      </c>
    </row>
    <row r="6" spans="1:14" ht="27" customHeight="1">
      <c r="A6" s="207" t="s">
        <v>278</v>
      </c>
      <c r="B6" s="206">
        <v>2345</v>
      </c>
      <c r="C6" s="206">
        <v>9876</v>
      </c>
      <c r="D6" s="206">
        <v>7865</v>
      </c>
      <c r="E6" s="206">
        <v>5678</v>
      </c>
      <c r="F6" s="206">
        <v>7654</v>
      </c>
      <c r="G6" s="206">
        <v>9876</v>
      </c>
      <c r="H6" s="206">
        <v>8767</v>
      </c>
      <c r="I6" s="206">
        <v>5675</v>
      </c>
      <c r="J6" s="206">
        <v>2345</v>
      </c>
      <c r="K6" s="206">
        <v>9876</v>
      </c>
      <c r="L6" s="206">
        <v>7865</v>
      </c>
      <c r="M6" s="206">
        <v>5678</v>
      </c>
    </row>
    <row r="7" spans="1:14" ht="27" customHeight="1">
      <c r="A7" s="207" t="s">
        <v>279</v>
      </c>
      <c r="B7" s="206">
        <v>5643</v>
      </c>
      <c r="C7" s="206">
        <v>5675</v>
      </c>
      <c r="D7" s="206">
        <v>2345</v>
      </c>
      <c r="E7" s="206">
        <v>5675</v>
      </c>
      <c r="F7" s="206">
        <v>2345</v>
      </c>
      <c r="G7" s="206">
        <v>9876</v>
      </c>
      <c r="H7" s="206">
        <v>7865</v>
      </c>
      <c r="I7" s="206">
        <v>5678</v>
      </c>
      <c r="J7" s="206">
        <v>1321</v>
      </c>
      <c r="K7" s="206">
        <v>2345</v>
      </c>
      <c r="L7" s="206">
        <v>3456</v>
      </c>
      <c r="M7" s="206">
        <v>5643</v>
      </c>
    </row>
    <row r="8" spans="1:14" ht="27" customHeight="1">
      <c r="A8" s="207" t="s">
        <v>280</v>
      </c>
      <c r="B8" s="206">
        <v>3456</v>
      </c>
      <c r="C8" s="206">
        <v>2345</v>
      </c>
      <c r="D8" s="206">
        <v>3456</v>
      </c>
      <c r="E8" s="206">
        <v>5432</v>
      </c>
      <c r="F8" s="206">
        <v>5643</v>
      </c>
      <c r="G8" s="206">
        <v>5675</v>
      </c>
      <c r="H8" s="206">
        <v>2345</v>
      </c>
      <c r="I8" s="206">
        <v>3456</v>
      </c>
      <c r="J8" s="206">
        <v>2345</v>
      </c>
      <c r="K8" s="206">
        <v>3456</v>
      </c>
      <c r="L8" s="206">
        <v>5643</v>
      </c>
      <c r="M8" s="206">
        <v>4532</v>
      </c>
    </row>
    <row r="9" spans="1:14" ht="27" customHeight="1">
      <c r="A9" s="207" t="s">
        <v>281</v>
      </c>
      <c r="B9" s="206">
        <v>1234</v>
      </c>
      <c r="C9" s="206">
        <v>997</v>
      </c>
      <c r="D9" s="206">
        <v>987</v>
      </c>
      <c r="E9" s="206">
        <v>1321</v>
      </c>
      <c r="F9" s="206">
        <v>945</v>
      </c>
      <c r="G9" s="206">
        <v>945</v>
      </c>
      <c r="H9" s="206">
        <v>899</v>
      </c>
      <c r="I9" s="206">
        <v>1112</v>
      </c>
      <c r="J9" s="206">
        <v>999</v>
      </c>
      <c r="K9" s="206">
        <v>876</v>
      </c>
      <c r="L9" s="206">
        <v>1231</v>
      </c>
      <c r="M9" s="206">
        <v>899</v>
      </c>
    </row>
    <row r="10" spans="1:14" ht="27" customHeight="1">
      <c r="A10" s="207" t="s">
        <v>282</v>
      </c>
      <c r="B10" s="206">
        <v>987</v>
      </c>
      <c r="C10" s="206">
        <v>1234</v>
      </c>
      <c r="D10" s="206">
        <v>997</v>
      </c>
      <c r="E10" s="206">
        <v>1321</v>
      </c>
      <c r="F10" s="206">
        <v>945</v>
      </c>
      <c r="G10" s="206">
        <v>899</v>
      </c>
      <c r="H10" s="206">
        <v>1112</v>
      </c>
      <c r="I10" s="206">
        <v>876</v>
      </c>
      <c r="J10" s="206">
        <v>1231</v>
      </c>
      <c r="K10" s="206">
        <v>956</v>
      </c>
      <c r="L10" s="206">
        <v>1321</v>
      </c>
      <c r="M10" s="206">
        <v>876</v>
      </c>
    </row>
    <row r="11" spans="1:14" ht="27" customHeight="1">
      <c r="A11" s="207" t="s">
        <v>283</v>
      </c>
      <c r="B11" s="206">
        <v>564</v>
      </c>
      <c r="C11" s="206">
        <v>987</v>
      </c>
      <c r="D11" s="206">
        <v>1234</v>
      </c>
      <c r="E11" s="206">
        <v>997</v>
      </c>
      <c r="F11" s="206">
        <v>987</v>
      </c>
      <c r="G11" s="206">
        <v>1321</v>
      </c>
      <c r="H11" s="206">
        <v>945</v>
      </c>
      <c r="I11" s="206">
        <v>899</v>
      </c>
      <c r="J11" s="206">
        <v>1112</v>
      </c>
      <c r="K11" s="206">
        <v>999</v>
      </c>
      <c r="L11" s="206">
        <v>876</v>
      </c>
      <c r="M11" s="206">
        <v>1231</v>
      </c>
    </row>
    <row r="12" spans="1:14" ht="27" customHeight="1">
      <c r="A12" s="207" t="s">
        <v>284</v>
      </c>
      <c r="B12" s="206">
        <v>987</v>
      </c>
      <c r="C12" s="206">
        <v>1321</v>
      </c>
      <c r="D12" s="206">
        <v>945</v>
      </c>
      <c r="E12" s="206">
        <v>899</v>
      </c>
      <c r="F12" s="206">
        <v>1112</v>
      </c>
      <c r="G12" s="206">
        <v>876</v>
      </c>
      <c r="H12" s="206">
        <v>1231</v>
      </c>
      <c r="I12" s="206">
        <v>956</v>
      </c>
      <c r="J12" s="206">
        <v>1321</v>
      </c>
      <c r="K12" s="206">
        <v>1123</v>
      </c>
      <c r="L12" s="206">
        <v>956</v>
      </c>
      <c r="M12" s="206">
        <v>1121</v>
      </c>
    </row>
    <row r="13" spans="1:14" ht="27" customHeight="1">
      <c r="A13" s="206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0F590-B425-4360-9BCF-3FA70838C877}">
  <sheetPr>
    <tabColor theme="2" tint="-0.749992370372631"/>
  </sheetPr>
  <dimension ref="A1:E18"/>
  <sheetViews>
    <sheetView workbookViewId="0">
      <selection activeCell="B15" sqref="B15"/>
    </sheetView>
  </sheetViews>
  <sheetFormatPr baseColWidth="10" defaultColWidth="11.42578125" defaultRowHeight="21" customHeight="1"/>
  <cols>
    <col min="1" max="1" width="37.28515625" style="229" customWidth="1"/>
    <col min="2" max="4" width="13.42578125" style="229" customWidth="1"/>
    <col min="5" max="5" width="15.140625" style="229" customWidth="1"/>
    <col min="6" max="16384" width="11.42578125" style="229"/>
  </cols>
  <sheetData>
    <row r="1" spans="1:5" ht="29.25" customHeight="1">
      <c r="A1" s="310" t="s">
        <v>556</v>
      </c>
      <c r="B1" s="310"/>
      <c r="C1" s="310"/>
      <c r="D1" s="310"/>
      <c r="E1" s="310"/>
    </row>
    <row r="2" spans="1:5" s="311" customFormat="1" ht="33.75" customHeight="1">
      <c r="A2" s="311" t="s">
        <v>255</v>
      </c>
      <c r="B2" s="311" t="s">
        <v>256</v>
      </c>
      <c r="C2" s="311" t="s">
        <v>257</v>
      </c>
      <c r="D2" s="311" t="s">
        <v>258</v>
      </c>
      <c r="E2" s="311" t="s">
        <v>0</v>
      </c>
    </row>
    <row r="3" spans="1:5" ht="21" customHeight="1">
      <c r="A3" s="312" t="s">
        <v>259</v>
      </c>
      <c r="B3" s="313">
        <v>32</v>
      </c>
      <c r="C3" s="313">
        <v>42</v>
      </c>
      <c r="D3" s="313">
        <v>33</v>
      </c>
      <c r="E3" s="314"/>
    </row>
    <row r="4" spans="1:5" ht="21" customHeight="1">
      <c r="A4" s="312" t="s">
        <v>260</v>
      </c>
      <c r="B4" s="313">
        <v>44</v>
      </c>
      <c r="C4" s="313">
        <v>74</v>
      </c>
      <c r="D4" s="313">
        <v>53</v>
      </c>
      <c r="E4" s="314"/>
    </row>
    <row r="5" spans="1:5" ht="21" customHeight="1">
      <c r="A5" s="312" t="s">
        <v>261</v>
      </c>
      <c r="B5" s="313">
        <v>56</v>
      </c>
      <c r="C5" s="313" t="s">
        <v>557</v>
      </c>
      <c r="D5" s="313">
        <v>83</v>
      </c>
      <c r="E5" s="314"/>
    </row>
    <row r="6" spans="1:5" ht="21" customHeight="1">
      <c r="A6" s="312" t="s">
        <v>262</v>
      </c>
      <c r="B6" s="313">
        <v>33</v>
      </c>
      <c r="C6" s="313">
        <v>58</v>
      </c>
      <c r="D6" s="313">
        <v>39</v>
      </c>
      <c r="E6" s="314"/>
    </row>
    <row r="7" spans="1:5" ht="21" customHeight="1">
      <c r="B7" s="313"/>
      <c r="C7" s="313"/>
      <c r="D7" s="313"/>
      <c r="E7" s="313"/>
    </row>
    <row r="8" spans="1:5" ht="21" customHeight="1">
      <c r="A8" s="312" t="s">
        <v>263</v>
      </c>
    </row>
    <row r="10" spans="1:5" ht="21" customHeight="1">
      <c r="A10" s="311" t="s">
        <v>264</v>
      </c>
      <c r="C10" s="315"/>
    </row>
    <row r="12" spans="1:5" s="311" customFormat="1" ht="21" customHeight="1">
      <c r="A12" s="311" t="s">
        <v>480</v>
      </c>
      <c r="C12" s="315"/>
    </row>
    <row r="14" spans="1:5" ht="21" customHeight="1">
      <c r="A14" s="311" t="s">
        <v>558</v>
      </c>
      <c r="C14" s="315"/>
    </row>
    <row r="16" spans="1:5" ht="21" customHeight="1">
      <c r="A16"/>
      <c r="B16"/>
      <c r="C16"/>
    </row>
    <row r="17" spans="1:3" ht="21" customHeight="1">
      <c r="A17"/>
      <c r="B17"/>
      <c r="C17"/>
    </row>
    <row r="18" spans="1:3" ht="21" customHeight="1">
      <c r="A18"/>
      <c r="B18"/>
      <c r="C18"/>
    </row>
  </sheetData>
  <printOptions horizontalCentered="1" verticalCentered="1" headings="1" gridLines="1"/>
  <pageMargins left="0.78740157480314965" right="0.78740157480314965" top="0.98425196850393704" bottom="0.98425196850393704" header="0.51181102362204722" footer="0.51181102362204722"/>
  <pageSetup scale="12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2" tint="-0.749992370372631"/>
  </sheetPr>
  <dimension ref="A1:C15"/>
  <sheetViews>
    <sheetView workbookViewId="0">
      <selection activeCell="C3" sqref="C3"/>
    </sheetView>
  </sheetViews>
  <sheetFormatPr baseColWidth="10" defaultColWidth="24" defaultRowHeight="35.25" customHeight="1"/>
  <cols>
    <col min="1" max="1" width="30.28515625" style="30" customWidth="1"/>
    <col min="2" max="16384" width="24" style="30"/>
  </cols>
  <sheetData>
    <row r="1" spans="1:3" s="117" customFormat="1" ht="35.25" customHeight="1" thickBot="1">
      <c r="A1" s="214" t="s">
        <v>409</v>
      </c>
      <c r="B1" s="215">
        <v>0.12</v>
      </c>
      <c r="C1" s="216"/>
    </row>
    <row r="2" spans="1:3" ht="35.25" customHeight="1" thickBot="1">
      <c r="A2" s="217" t="s">
        <v>410</v>
      </c>
      <c r="B2" s="218" t="s">
        <v>411</v>
      </c>
      <c r="C2" s="219" t="s">
        <v>412</v>
      </c>
    </row>
    <row r="3" spans="1:3" ht="35.25" customHeight="1">
      <c r="A3" s="220" t="s">
        <v>413</v>
      </c>
      <c r="B3" s="221">
        <v>10000</v>
      </c>
      <c r="C3" s="268" t="s">
        <v>544</v>
      </c>
    </row>
    <row r="4" spans="1:3" ht="35.25" customHeight="1">
      <c r="A4" s="223" t="s">
        <v>415</v>
      </c>
      <c r="B4" s="224">
        <v>5000</v>
      </c>
      <c r="C4" s="225" t="s">
        <v>414</v>
      </c>
    </row>
    <row r="5" spans="1:3" ht="35.25" customHeight="1">
      <c r="A5" s="223" t="s">
        <v>416</v>
      </c>
      <c r="B5" s="221">
        <v>5000</v>
      </c>
      <c r="C5" s="222" t="s">
        <v>414</v>
      </c>
    </row>
    <row r="6" spans="1:3" ht="35.25" hidden="1" customHeight="1">
      <c r="A6" s="223" t="s">
        <v>417</v>
      </c>
      <c r="B6" s="224">
        <v>50000</v>
      </c>
      <c r="C6" s="225" t="s">
        <v>414</v>
      </c>
    </row>
    <row r="7" spans="1:3" ht="35.25" customHeight="1">
      <c r="A7" s="223" t="s">
        <v>418</v>
      </c>
      <c r="B7" s="221">
        <v>10000</v>
      </c>
      <c r="C7" s="222" t="s">
        <v>414</v>
      </c>
    </row>
    <row r="8" spans="1:3" ht="35.25" customHeight="1">
      <c r="A8" s="223" t="s">
        <v>419</v>
      </c>
      <c r="B8" s="224">
        <v>250</v>
      </c>
      <c r="C8" s="225" t="s">
        <v>414</v>
      </c>
    </row>
    <row r="9" spans="1:3" ht="35.25" customHeight="1" thickBot="1">
      <c r="A9" s="226" t="s">
        <v>0</v>
      </c>
      <c r="B9" s="227"/>
      <c r="C9" s="228"/>
    </row>
    <row r="12" spans="1:3" ht="35.25" customHeight="1">
      <c r="A12" s="30" t="s">
        <v>539</v>
      </c>
      <c r="B12" s="274" t="s">
        <v>540</v>
      </c>
    </row>
    <row r="13" spans="1:3" ht="35.25" customHeight="1">
      <c r="A13" s="30" t="s">
        <v>541</v>
      </c>
    </row>
    <row r="14" spans="1:3" ht="35.25" customHeight="1">
      <c r="A14" s="117" t="s">
        <v>542</v>
      </c>
    </row>
    <row r="15" spans="1:3" s="117" customFormat="1" ht="35.25" hidden="1" customHeight="1">
      <c r="A15" s="117" t="s">
        <v>543</v>
      </c>
    </row>
  </sheetData>
  <pageMargins left="0.7" right="0.7" top="0.75" bottom="0.75" header="0.3" footer="0.3"/>
  <pageSetup orientation="portrait" horizontalDpi="4294967293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D151B-3207-4176-B966-A21D46491C9C}">
  <sheetPr>
    <tabColor theme="2" tint="-0.749992370372631"/>
  </sheetPr>
  <dimension ref="A1:F18"/>
  <sheetViews>
    <sheetView zoomScale="120" zoomScaleNormal="120" workbookViewId="0">
      <selection activeCell="C11" sqref="C11"/>
    </sheetView>
  </sheetViews>
  <sheetFormatPr baseColWidth="10" defaultColWidth="15.140625" defaultRowHeight="18.75" customHeight="1"/>
  <cols>
    <col min="1" max="1" width="17.42578125" style="1" customWidth="1"/>
    <col min="2" max="6" width="14.7109375" style="2" customWidth="1"/>
    <col min="7" max="16384" width="15.140625" style="2"/>
  </cols>
  <sheetData>
    <row r="1" spans="1:6" s="320" customFormat="1" ht="26.25" customHeight="1">
      <c r="A1" s="316" t="s">
        <v>14</v>
      </c>
      <c r="B1" s="317" t="s">
        <v>15</v>
      </c>
      <c r="C1" s="318"/>
      <c r="D1" s="318"/>
      <c r="E1" s="318"/>
      <c r="F1" s="319"/>
    </row>
    <row r="2" spans="1:6" ht="18.75" customHeight="1" thickBot="1">
      <c r="B2" s="27">
        <v>30</v>
      </c>
      <c r="C2" s="28">
        <v>60</v>
      </c>
      <c r="D2" s="28">
        <v>90</v>
      </c>
      <c r="E2" s="28">
        <v>240</v>
      </c>
      <c r="F2" s="29">
        <v>360</v>
      </c>
    </row>
    <row r="3" spans="1:6" ht="25.5" customHeight="1" thickBot="1">
      <c r="A3" s="25">
        <f ca="1">TODAY()-30</f>
        <v>43909</v>
      </c>
      <c r="B3" s="321"/>
      <c r="C3" s="322"/>
      <c r="D3" s="322"/>
      <c r="E3" s="322"/>
      <c r="F3" s="323"/>
    </row>
    <row r="4" spans="1:6" ht="25.5" customHeight="1" thickBot="1">
      <c r="A4" s="25">
        <f ca="1">TODAY()-15</f>
        <v>43924</v>
      </c>
      <c r="B4" s="324"/>
      <c r="C4" s="325"/>
      <c r="D4" s="325"/>
      <c r="E4" s="325"/>
      <c r="F4" s="326"/>
    </row>
    <row r="5" spans="1:6" ht="25.5" customHeight="1" thickBot="1">
      <c r="A5" s="25">
        <f ca="1">TODAY()-40</f>
        <v>43899</v>
      </c>
      <c r="B5" s="324"/>
      <c r="C5" s="325"/>
      <c r="D5" s="325"/>
      <c r="E5" s="325"/>
      <c r="F5" s="326"/>
    </row>
    <row r="6" spans="1:6" ht="25.5" customHeight="1" thickBot="1">
      <c r="A6" s="25">
        <f ca="1">TODAY()-10</f>
        <v>43929</v>
      </c>
      <c r="B6" s="324"/>
      <c r="C6" s="325"/>
      <c r="D6" s="325"/>
      <c r="E6" s="325"/>
      <c r="F6" s="326"/>
    </row>
    <row r="7" spans="1:6" ht="25.5" customHeight="1" thickBot="1">
      <c r="A7" s="25">
        <f ca="1">TODAY()-20</f>
        <v>43919</v>
      </c>
      <c r="B7" s="324"/>
      <c r="C7" s="325"/>
      <c r="D7" s="325"/>
      <c r="E7" s="325"/>
      <c r="F7" s="326"/>
    </row>
    <row r="8" spans="1:6" ht="25.5" customHeight="1">
      <c r="A8" s="327">
        <f ca="1">TODAY()-5</f>
        <v>43934</v>
      </c>
      <c r="B8" s="324"/>
      <c r="C8" s="325"/>
      <c r="D8" s="325"/>
      <c r="E8" s="325"/>
      <c r="F8" s="326"/>
    </row>
    <row r="9" spans="1:6" ht="25.5" customHeight="1" thickBot="1">
      <c r="A9" s="26"/>
      <c r="B9" s="328"/>
      <c r="C9" s="329"/>
      <c r="D9" s="329"/>
      <c r="E9" s="329"/>
      <c r="F9" s="330"/>
    </row>
    <row r="10" spans="1:6" ht="18.75" customHeight="1">
      <c r="B10" s="3"/>
      <c r="C10" s="3"/>
      <c r="D10" s="3"/>
    </row>
    <row r="18" spans="5:5" ht="18.75" customHeight="1">
      <c r="E18" s="4"/>
    </row>
  </sheetData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2" tint="-0.749992370372631"/>
  </sheetPr>
  <dimension ref="A2:F29"/>
  <sheetViews>
    <sheetView workbookViewId="0">
      <selection activeCell="C2" sqref="C2"/>
    </sheetView>
  </sheetViews>
  <sheetFormatPr baseColWidth="10" defaultColWidth="11.42578125" defaultRowHeight="18" customHeight="1"/>
  <cols>
    <col min="1" max="1" width="7" style="30" customWidth="1"/>
    <col min="2" max="2" width="23.140625" style="30" customWidth="1"/>
    <col min="3" max="4" width="15.42578125" style="30" bestFit="1" customWidth="1"/>
    <col min="5" max="16384" width="11.42578125" style="30"/>
  </cols>
  <sheetData>
    <row r="2" spans="1:6" ht="18" customHeight="1">
      <c r="B2" s="64" t="s">
        <v>113</v>
      </c>
      <c r="C2" s="65"/>
    </row>
    <row r="3" spans="1:6" ht="18" customHeight="1">
      <c r="B3" s="66" t="s">
        <v>114</v>
      </c>
      <c r="C3" s="67"/>
    </row>
    <row r="5" spans="1:6" ht="18" customHeight="1">
      <c r="B5" s="68" t="s">
        <v>115</v>
      </c>
      <c r="C5" s="65"/>
    </row>
    <row r="6" spans="1:6" ht="18" customHeight="1">
      <c r="B6" s="69" t="s">
        <v>116</v>
      </c>
      <c r="C6" s="70"/>
    </row>
    <row r="7" spans="1:6" ht="18" customHeight="1">
      <c r="B7" s="69" t="s">
        <v>117</v>
      </c>
      <c r="C7" s="70"/>
    </row>
    <row r="8" spans="1:6" ht="18" customHeight="1">
      <c r="B8" s="71" t="s">
        <v>118</v>
      </c>
      <c r="C8" s="72"/>
    </row>
    <row r="9" spans="1:6" ht="34.5" customHeight="1" thickBot="1">
      <c r="C9" s="73"/>
    </row>
    <row r="10" spans="1:6" s="77" customFormat="1" ht="31.5" customHeight="1" thickBot="1">
      <c r="A10" s="280" t="s">
        <v>119</v>
      </c>
      <c r="B10" s="74" t="s">
        <v>120</v>
      </c>
      <c r="C10" s="75" t="s">
        <v>121</v>
      </c>
      <c r="D10" s="76" t="s">
        <v>122</v>
      </c>
    </row>
    <row r="11" spans="1:6" ht="24.75" customHeight="1">
      <c r="A11" s="281"/>
      <c r="B11" s="78">
        <v>1.0416666666666666E-2</v>
      </c>
      <c r="C11" s="79">
        <v>0.53125</v>
      </c>
      <c r="D11" s="80"/>
    </row>
    <row r="12" spans="1:6" ht="24.75" customHeight="1">
      <c r="A12" s="281"/>
      <c r="B12" s="81">
        <v>9.375E-2</v>
      </c>
      <c r="C12" s="82">
        <v>0.44791666666666669</v>
      </c>
      <c r="D12" s="83"/>
    </row>
    <row r="13" spans="1:6" ht="24.75" customHeight="1">
      <c r="A13" s="281"/>
      <c r="B13" s="84">
        <v>0.60416666666666663</v>
      </c>
      <c r="C13" s="82">
        <v>0.86458333333333337</v>
      </c>
      <c r="D13" s="85"/>
    </row>
    <row r="14" spans="1:6" ht="24.75" customHeight="1" thickBot="1">
      <c r="A14" s="281"/>
      <c r="B14" s="86">
        <v>0.5</v>
      </c>
      <c r="C14" s="87">
        <v>0.84375</v>
      </c>
      <c r="D14" s="88"/>
    </row>
    <row r="15" spans="1:6" ht="39.75" customHeight="1" thickTop="1" thickBot="1">
      <c r="A15" s="282"/>
      <c r="B15" s="283" t="s">
        <v>123</v>
      </c>
      <c r="C15" s="284"/>
      <c r="D15" s="89"/>
      <c r="F15" s="269" t="s">
        <v>545</v>
      </c>
    </row>
    <row r="16" spans="1:6" ht="18" customHeight="1">
      <c r="C16" s="90"/>
      <c r="F16" s="30" t="s">
        <v>546</v>
      </c>
    </row>
    <row r="17" spans="2:4" ht="18" customHeight="1">
      <c r="C17" s="91"/>
      <c r="D17" s="91"/>
    </row>
    <row r="18" spans="2:4" ht="18" customHeight="1">
      <c r="C18" s="92"/>
    </row>
    <row r="23" spans="2:4" ht="18" customHeight="1">
      <c r="B23" s="64" t="s">
        <v>113</v>
      </c>
      <c r="C23" s="65">
        <f ca="1">TODAY()</f>
        <v>43939</v>
      </c>
    </row>
    <row r="24" spans="2:4" ht="18" customHeight="1">
      <c r="B24" s="66" t="s">
        <v>114</v>
      </c>
      <c r="C24" s="273">
        <f ca="1">NOW()</f>
        <v>43939.544207523148</v>
      </c>
    </row>
    <row r="26" spans="2:4" ht="18" customHeight="1">
      <c r="B26" s="68" t="s">
        <v>115</v>
      </c>
      <c r="C26" s="65">
        <v>36658</v>
      </c>
    </row>
    <row r="27" spans="2:4" ht="18" customHeight="1">
      <c r="B27" s="69" t="s">
        <v>116</v>
      </c>
      <c r="C27" s="70">
        <f ca="1">C23-C26</f>
        <v>7281</v>
      </c>
    </row>
    <row r="28" spans="2:4" ht="18" customHeight="1">
      <c r="B28" s="69" t="s">
        <v>117</v>
      </c>
      <c r="C28" s="70">
        <f ca="1">(C23-C26)/365.25</f>
        <v>19.93429158110883</v>
      </c>
    </row>
    <row r="29" spans="2:4" ht="18" customHeight="1">
      <c r="B29" s="71" t="s">
        <v>554</v>
      </c>
      <c r="C29" s="72">
        <f ca="1">INT(C28)</f>
        <v>19</v>
      </c>
    </row>
  </sheetData>
  <mergeCells count="2">
    <mergeCell ref="A10:A15"/>
    <mergeCell ref="B15:C15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CEC11-6B71-455C-A00B-C2BF116A720C}">
  <dimension ref="A1:I37"/>
  <sheetViews>
    <sheetView workbookViewId="0">
      <selection activeCell="F5" sqref="F5"/>
    </sheetView>
  </sheetViews>
  <sheetFormatPr baseColWidth="10" defaultColWidth="12.28515625" defaultRowHeight="23.25" customHeight="1"/>
  <cols>
    <col min="1" max="1" width="11.7109375" style="244" customWidth="1"/>
    <col min="2" max="2" width="18.28515625" style="244" customWidth="1"/>
    <col min="3" max="3" width="12.28515625" style="244" bestFit="1" customWidth="1"/>
    <col min="4" max="4" width="22.140625" style="244" customWidth="1"/>
    <col min="5" max="5" width="14" style="244" customWidth="1"/>
    <col min="6" max="6" width="15.28515625" style="244" customWidth="1"/>
    <col min="7" max="16384" width="12.28515625" style="244"/>
  </cols>
  <sheetData>
    <row r="1" spans="1:9" ht="23.25" customHeight="1">
      <c r="A1" s="243" t="s">
        <v>481</v>
      </c>
      <c r="B1" s="243" t="s">
        <v>94</v>
      </c>
      <c r="C1" s="243" t="s">
        <v>72</v>
      </c>
      <c r="D1" s="243" t="s">
        <v>482</v>
      </c>
      <c r="E1" s="243" t="s">
        <v>483</v>
      </c>
      <c r="F1" s="243" t="s">
        <v>484</v>
      </c>
      <c r="G1" s="243" t="s">
        <v>485</v>
      </c>
      <c r="I1" s="248" t="s">
        <v>490</v>
      </c>
    </row>
    <row r="2" spans="1:9" ht="23.25" customHeight="1">
      <c r="A2" s="245">
        <v>40</v>
      </c>
      <c r="B2" s="244" t="s">
        <v>511</v>
      </c>
      <c r="C2" s="244" t="s">
        <v>317</v>
      </c>
      <c r="D2" s="244" t="s">
        <v>498</v>
      </c>
      <c r="E2" s="244" t="s">
        <v>504</v>
      </c>
      <c r="F2" s="246">
        <v>43189</v>
      </c>
      <c r="G2" s="247">
        <v>0.79</v>
      </c>
      <c r="I2" s="244" t="s">
        <v>547</v>
      </c>
    </row>
    <row r="3" spans="1:9" ht="23.25" customHeight="1">
      <c r="A3" s="245">
        <v>5</v>
      </c>
      <c r="B3" s="244" t="s">
        <v>502</v>
      </c>
      <c r="C3" s="244" t="s">
        <v>503</v>
      </c>
      <c r="D3" s="244" t="s">
        <v>498</v>
      </c>
      <c r="E3" s="244" t="s">
        <v>504</v>
      </c>
      <c r="F3" s="246">
        <v>43205</v>
      </c>
      <c r="G3" s="247">
        <v>0.89</v>
      </c>
    </row>
    <row r="4" spans="1:9" ht="23.25" customHeight="1">
      <c r="A4" s="245">
        <v>9</v>
      </c>
      <c r="B4" s="244" t="s">
        <v>527</v>
      </c>
      <c r="C4" s="244" t="s">
        <v>225</v>
      </c>
      <c r="D4" s="244" t="s">
        <v>498</v>
      </c>
      <c r="E4" s="244" t="s">
        <v>504</v>
      </c>
      <c r="F4" s="246">
        <v>43205</v>
      </c>
      <c r="G4" s="247">
        <v>0.91</v>
      </c>
    </row>
    <row r="5" spans="1:9" ht="23.25" customHeight="1">
      <c r="A5" s="245">
        <v>22</v>
      </c>
      <c r="B5" s="244" t="s">
        <v>518</v>
      </c>
      <c r="C5" s="244" t="s">
        <v>519</v>
      </c>
      <c r="D5" s="244" t="s">
        <v>493</v>
      </c>
      <c r="E5" s="244" t="s">
        <v>504</v>
      </c>
      <c r="F5" s="246">
        <v>43205</v>
      </c>
      <c r="G5" s="247">
        <v>0.74</v>
      </c>
    </row>
    <row r="6" spans="1:9" ht="23.25" customHeight="1">
      <c r="A6" s="245">
        <v>8</v>
      </c>
      <c r="B6" s="244" t="s">
        <v>523</v>
      </c>
      <c r="C6" s="244" t="s">
        <v>452</v>
      </c>
      <c r="D6" s="244" t="s">
        <v>493</v>
      </c>
      <c r="E6" s="244" t="s">
        <v>504</v>
      </c>
      <c r="F6" s="246">
        <v>43230</v>
      </c>
      <c r="G6" s="247">
        <v>0.71</v>
      </c>
    </row>
    <row r="7" spans="1:9" ht="23.25" customHeight="1">
      <c r="A7" s="245">
        <v>31</v>
      </c>
      <c r="B7" s="244" t="s">
        <v>516</v>
      </c>
      <c r="C7" s="244" t="s">
        <v>461</v>
      </c>
      <c r="D7" s="244" t="s">
        <v>493</v>
      </c>
      <c r="E7" s="244" t="s">
        <v>504</v>
      </c>
      <c r="F7" s="246">
        <v>43230</v>
      </c>
      <c r="G7" s="247">
        <v>0.71</v>
      </c>
    </row>
    <row r="8" spans="1:9" ht="23.25" customHeight="1">
      <c r="A8" s="245">
        <v>8</v>
      </c>
      <c r="B8" s="244" t="s">
        <v>523</v>
      </c>
      <c r="C8" s="249" t="s">
        <v>452</v>
      </c>
      <c r="D8" s="244" t="s">
        <v>491</v>
      </c>
      <c r="E8" s="244" t="s">
        <v>494</v>
      </c>
      <c r="F8" s="246">
        <v>43343</v>
      </c>
      <c r="G8" s="247">
        <v>0.92</v>
      </c>
    </row>
    <row r="9" spans="1:9" ht="23.25" customHeight="1">
      <c r="A9" s="245">
        <v>10</v>
      </c>
      <c r="B9" s="244" t="s">
        <v>505</v>
      </c>
      <c r="C9" s="244" t="s">
        <v>79</v>
      </c>
      <c r="D9" s="244" t="s">
        <v>493</v>
      </c>
      <c r="E9" s="244" t="s">
        <v>494</v>
      </c>
      <c r="F9" s="246">
        <v>43343</v>
      </c>
      <c r="G9" s="247">
        <v>0.69</v>
      </c>
    </row>
    <row r="10" spans="1:9" ht="23.25" customHeight="1">
      <c r="A10" s="245">
        <v>29</v>
      </c>
      <c r="B10" s="244" t="s">
        <v>526</v>
      </c>
      <c r="C10" s="244" t="s">
        <v>85</v>
      </c>
      <c r="D10" s="244" t="s">
        <v>488</v>
      </c>
      <c r="E10" s="244" t="s">
        <v>494</v>
      </c>
      <c r="F10" s="246">
        <v>43343</v>
      </c>
      <c r="G10" s="247">
        <v>0.92</v>
      </c>
    </row>
    <row r="11" spans="1:9" ht="23.25" customHeight="1">
      <c r="A11" s="245">
        <v>1</v>
      </c>
      <c r="B11" s="244" t="s">
        <v>443</v>
      </c>
      <c r="C11" s="244" t="s">
        <v>517</v>
      </c>
      <c r="D11" s="244" t="s">
        <v>488</v>
      </c>
      <c r="E11" s="244" t="s">
        <v>501</v>
      </c>
      <c r="F11" s="246">
        <v>43373</v>
      </c>
      <c r="G11" s="247">
        <v>0.88</v>
      </c>
    </row>
    <row r="12" spans="1:9" ht="23.25" customHeight="1">
      <c r="A12" s="245">
        <v>32</v>
      </c>
      <c r="B12" s="244" t="s">
        <v>512</v>
      </c>
      <c r="C12" s="244" t="s">
        <v>513</v>
      </c>
      <c r="D12" s="244" t="s">
        <v>491</v>
      </c>
      <c r="E12" s="244" t="s">
        <v>501</v>
      </c>
      <c r="F12" s="246">
        <v>43373</v>
      </c>
      <c r="G12" s="247">
        <v>0.88</v>
      </c>
    </row>
    <row r="13" spans="1:9" ht="23.25" customHeight="1">
      <c r="A13" s="245">
        <v>17</v>
      </c>
      <c r="B13" s="244" t="s">
        <v>507</v>
      </c>
      <c r="C13" s="244" t="s">
        <v>508</v>
      </c>
      <c r="D13" s="244" t="s">
        <v>488</v>
      </c>
      <c r="E13" s="244" t="s">
        <v>501</v>
      </c>
      <c r="F13" s="246">
        <v>43379</v>
      </c>
      <c r="G13" s="247">
        <v>0.8</v>
      </c>
    </row>
    <row r="14" spans="1:9" ht="23.25" customHeight="1">
      <c r="A14" s="245">
        <v>18</v>
      </c>
      <c r="B14" s="244" t="s">
        <v>514</v>
      </c>
      <c r="C14" s="244" t="s">
        <v>515</v>
      </c>
      <c r="D14" s="244" t="s">
        <v>493</v>
      </c>
      <c r="E14" s="244" t="s">
        <v>501</v>
      </c>
      <c r="F14" s="246">
        <v>43379</v>
      </c>
      <c r="G14" s="247">
        <v>0.72</v>
      </c>
    </row>
    <row r="15" spans="1:9" ht="23.25" customHeight="1">
      <c r="A15" s="245">
        <v>21</v>
      </c>
      <c r="B15" s="244" t="s">
        <v>509</v>
      </c>
      <c r="C15" s="244" t="s">
        <v>510</v>
      </c>
      <c r="D15" s="244" t="s">
        <v>498</v>
      </c>
      <c r="E15" s="244" t="s">
        <v>501</v>
      </c>
      <c r="F15" s="246">
        <v>43379</v>
      </c>
      <c r="G15" s="247">
        <v>0.72</v>
      </c>
    </row>
    <row r="16" spans="1:9" ht="23.25" customHeight="1">
      <c r="A16" s="245">
        <v>30</v>
      </c>
      <c r="B16" s="244" t="s">
        <v>521</v>
      </c>
      <c r="C16" s="244" t="s">
        <v>522</v>
      </c>
      <c r="D16" s="244" t="s">
        <v>493</v>
      </c>
      <c r="E16" s="244" t="s">
        <v>501</v>
      </c>
      <c r="F16" s="246">
        <v>43379</v>
      </c>
      <c r="G16" s="247">
        <v>0.72</v>
      </c>
    </row>
    <row r="17" spans="1:7" ht="23.25" customHeight="1">
      <c r="A17" s="245">
        <v>33</v>
      </c>
      <c r="B17" s="244" t="s">
        <v>520</v>
      </c>
      <c r="C17" s="244" t="s">
        <v>231</v>
      </c>
      <c r="D17" s="244" t="s">
        <v>498</v>
      </c>
      <c r="E17" s="244" t="s">
        <v>501</v>
      </c>
      <c r="F17" s="246">
        <v>43379</v>
      </c>
      <c r="G17" s="247">
        <v>0.72</v>
      </c>
    </row>
    <row r="18" spans="1:7" ht="23.25" customHeight="1">
      <c r="A18" s="245">
        <v>9</v>
      </c>
      <c r="B18" s="244" t="s">
        <v>527</v>
      </c>
      <c r="C18" s="244" t="s">
        <v>225</v>
      </c>
      <c r="D18" s="244" t="s">
        <v>488</v>
      </c>
      <c r="E18" s="244" t="s">
        <v>489</v>
      </c>
      <c r="F18" s="246">
        <v>43434</v>
      </c>
      <c r="G18" s="247">
        <v>0.78</v>
      </c>
    </row>
    <row r="19" spans="1:7" ht="23.25" customHeight="1">
      <c r="A19" s="245">
        <v>8</v>
      </c>
      <c r="B19" s="244" t="s">
        <v>523</v>
      </c>
      <c r="C19" s="244" t="s">
        <v>452</v>
      </c>
      <c r="D19" s="244" t="s">
        <v>488</v>
      </c>
      <c r="E19" s="244" t="s">
        <v>489</v>
      </c>
      <c r="F19" s="246">
        <v>43465</v>
      </c>
      <c r="G19" s="247">
        <v>0.78</v>
      </c>
    </row>
    <row r="20" spans="1:7" ht="23.25" customHeight="1">
      <c r="A20" s="245">
        <v>25</v>
      </c>
      <c r="B20" s="244" t="s">
        <v>524</v>
      </c>
      <c r="C20" s="244" t="s">
        <v>525</v>
      </c>
      <c r="D20" s="244" t="s">
        <v>488</v>
      </c>
      <c r="E20" s="244" t="s">
        <v>489</v>
      </c>
      <c r="F20" s="246">
        <v>43465</v>
      </c>
      <c r="G20" s="247">
        <v>0.78</v>
      </c>
    </row>
    <row r="21" spans="1:7" ht="23.25" customHeight="1">
      <c r="A21" s="245">
        <v>5</v>
      </c>
      <c r="B21" s="244" t="s">
        <v>502</v>
      </c>
      <c r="C21" s="244" t="s">
        <v>503</v>
      </c>
      <c r="D21" s="244" t="s">
        <v>491</v>
      </c>
      <c r="E21" s="244" t="s">
        <v>504</v>
      </c>
      <c r="F21" s="246">
        <v>43585</v>
      </c>
      <c r="G21" s="247">
        <v>0.79</v>
      </c>
    </row>
    <row r="22" spans="1:7" ht="23.25" customHeight="1">
      <c r="A22" s="245">
        <v>18</v>
      </c>
      <c r="B22" s="244" t="s">
        <v>507</v>
      </c>
      <c r="C22" s="244" t="s">
        <v>508</v>
      </c>
      <c r="D22" s="244" t="s">
        <v>498</v>
      </c>
      <c r="E22" s="244" t="s">
        <v>494</v>
      </c>
      <c r="F22" s="246">
        <v>43626</v>
      </c>
      <c r="G22" s="247">
        <v>0.77</v>
      </c>
    </row>
    <row r="23" spans="1:7" ht="23.25" customHeight="1">
      <c r="A23" s="245">
        <v>3</v>
      </c>
      <c r="B23" s="244" t="s">
        <v>505</v>
      </c>
      <c r="C23" s="244" t="s">
        <v>391</v>
      </c>
      <c r="D23" s="244" t="s">
        <v>498</v>
      </c>
      <c r="E23" s="244" t="s">
        <v>494</v>
      </c>
      <c r="F23" s="246">
        <v>43708</v>
      </c>
      <c r="G23" s="247">
        <v>0.78</v>
      </c>
    </row>
    <row r="24" spans="1:7" ht="23.25" customHeight="1">
      <c r="A24" s="245">
        <v>26</v>
      </c>
      <c r="B24" s="244" t="s">
        <v>492</v>
      </c>
      <c r="C24" s="244" t="s">
        <v>335</v>
      </c>
      <c r="D24" s="244" t="s">
        <v>493</v>
      </c>
      <c r="E24" s="244" t="s">
        <v>494</v>
      </c>
      <c r="F24" s="246">
        <v>43708</v>
      </c>
      <c r="G24" s="247">
        <v>0.69</v>
      </c>
    </row>
    <row r="25" spans="1:7" ht="23.25" customHeight="1">
      <c r="A25" s="245">
        <v>27</v>
      </c>
      <c r="B25" s="244" t="s">
        <v>360</v>
      </c>
      <c r="C25" s="244" t="s">
        <v>358</v>
      </c>
      <c r="D25" s="244" t="s">
        <v>498</v>
      </c>
      <c r="E25" s="244" t="s">
        <v>494</v>
      </c>
      <c r="F25" s="246">
        <v>43708</v>
      </c>
      <c r="G25" s="247">
        <v>0.78</v>
      </c>
    </row>
    <row r="26" spans="1:7" ht="23.25" customHeight="1">
      <c r="A26" s="245">
        <v>6</v>
      </c>
      <c r="B26" s="244" t="s">
        <v>495</v>
      </c>
      <c r="C26" s="244" t="s">
        <v>342</v>
      </c>
      <c r="D26" s="244" t="s">
        <v>488</v>
      </c>
      <c r="E26" s="244" t="s">
        <v>489</v>
      </c>
      <c r="F26" s="246">
        <v>43738</v>
      </c>
      <c r="G26" s="247">
        <v>0.92</v>
      </c>
    </row>
    <row r="27" spans="1:7" ht="23.25" customHeight="1">
      <c r="A27" s="245">
        <v>4</v>
      </c>
      <c r="B27" s="244" t="s">
        <v>454</v>
      </c>
      <c r="C27" s="244" t="s">
        <v>378</v>
      </c>
      <c r="D27" s="244" t="s">
        <v>491</v>
      </c>
      <c r="E27" s="244" t="s">
        <v>501</v>
      </c>
      <c r="F27" s="246">
        <v>43744</v>
      </c>
      <c r="G27" s="247">
        <f>8000%/100</f>
        <v>0.8</v>
      </c>
    </row>
    <row r="28" spans="1:7" ht="23.25" customHeight="1">
      <c r="A28" s="245">
        <v>15</v>
      </c>
      <c r="B28" s="244" t="s">
        <v>486</v>
      </c>
      <c r="C28" s="244" t="s">
        <v>487</v>
      </c>
      <c r="D28" s="244" t="s">
        <v>488</v>
      </c>
      <c r="E28" s="244" t="s">
        <v>489</v>
      </c>
      <c r="F28" s="246">
        <v>43768</v>
      </c>
      <c r="G28" s="247">
        <v>0.85</v>
      </c>
    </row>
    <row r="29" spans="1:7" ht="23.25" customHeight="1">
      <c r="A29" s="245">
        <v>15</v>
      </c>
      <c r="B29" s="244" t="s">
        <v>486</v>
      </c>
      <c r="C29" s="244" t="s">
        <v>487</v>
      </c>
      <c r="D29" s="244" t="s">
        <v>491</v>
      </c>
      <c r="E29" s="244" t="s">
        <v>489</v>
      </c>
      <c r="F29" s="246">
        <v>43768</v>
      </c>
      <c r="G29" s="247">
        <v>0.78</v>
      </c>
    </row>
    <row r="30" spans="1:7" ht="23.25" customHeight="1">
      <c r="A30" s="245">
        <v>20</v>
      </c>
      <c r="B30" s="244" t="s">
        <v>496</v>
      </c>
      <c r="C30" s="244" t="s">
        <v>497</v>
      </c>
      <c r="D30" s="244" t="s">
        <v>493</v>
      </c>
      <c r="E30" s="244" t="s">
        <v>489</v>
      </c>
      <c r="F30" s="246">
        <v>43768</v>
      </c>
      <c r="G30" s="247">
        <v>0.85</v>
      </c>
    </row>
    <row r="31" spans="1:7" ht="23.25" customHeight="1">
      <c r="A31" s="245">
        <v>23</v>
      </c>
      <c r="B31" s="244" t="s">
        <v>499</v>
      </c>
      <c r="C31" s="244" t="s">
        <v>227</v>
      </c>
      <c r="D31" s="244" t="s">
        <v>488</v>
      </c>
      <c r="E31" s="244" t="s">
        <v>489</v>
      </c>
      <c r="F31" s="246">
        <v>43768</v>
      </c>
      <c r="G31" s="247">
        <v>0.78</v>
      </c>
    </row>
    <row r="32" spans="1:7" ht="23.25" customHeight="1">
      <c r="A32" s="245">
        <v>37</v>
      </c>
      <c r="B32" s="244" t="s">
        <v>450</v>
      </c>
      <c r="C32" s="244" t="s">
        <v>500</v>
      </c>
      <c r="D32" s="244" t="s">
        <v>488</v>
      </c>
      <c r="E32" s="244" t="s">
        <v>489</v>
      </c>
      <c r="F32" s="246">
        <v>43768</v>
      </c>
      <c r="G32" s="247">
        <v>0.85</v>
      </c>
    </row>
    <row r="33" spans="1:7" ht="23.25" customHeight="1">
      <c r="A33" s="245">
        <v>39</v>
      </c>
      <c r="B33" s="244" t="s">
        <v>458</v>
      </c>
      <c r="C33" s="244" t="s">
        <v>227</v>
      </c>
      <c r="D33" s="244" t="s">
        <v>491</v>
      </c>
      <c r="E33" s="244" t="s">
        <v>489</v>
      </c>
      <c r="F33" s="246">
        <v>43768</v>
      </c>
      <c r="G33" s="247">
        <v>0.92</v>
      </c>
    </row>
    <row r="34" spans="1:7" ht="23.25" customHeight="1">
      <c r="A34" s="245">
        <v>2</v>
      </c>
      <c r="B34" s="244" t="s">
        <v>445</v>
      </c>
      <c r="C34" s="244" t="s">
        <v>379</v>
      </c>
      <c r="D34" s="244" t="s">
        <v>488</v>
      </c>
      <c r="E34" s="244" t="s">
        <v>489</v>
      </c>
      <c r="F34" s="246">
        <v>43769</v>
      </c>
      <c r="G34" s="247">
        <v>0.77</v>
      </c>
    </row>
    <row r="35" spans="1:7" ht="23.25" customHeight="1">
      <c r="A35" s="245">
        <v>2</v>
      </c>
      <c r="B35" s="244" t="s">
        <v>445</v>
      </c>
      <c r="C35" s="244" t="s">
        <v>379</v>
      </c>
      <c r="D35" s="244" t="s">
        <v>498</v>
      </c>
      <c r="E35" s="244" t="s">
        <v>489</v>
      </c>
      <c r="F35" s="246">
        <v>43769</v>
      </c>
      <c r="G35" s="247">
        <v>0.81</v>
      </c>
    </row>
    <row r="36" spans="1:7" ht="23.25" customHeight="1">
      <c r="A36" s="245">
        <v>38</v>
      </c>
      <c r="B36" s="244" t="s">
        <v>392</v>
      </c>
      <c r="C36" s="244" t="s">
        <v>506</v>
      </c>
      <c r="D36" s="244" t="s">
        <v>498</v>
      </c>
      <c r="E36" s="244" t="s">
        <v>489</v>
      </c>
      <c r="F36" s="246">
        <v>43772</v>
      </c>
      <c r="G36" s="247">
        <v>0.78</v>
      </c>
    </row>
    <row r="37" spans="1:7" ht="23.25" customHeight="1">
      <c r="F37" s="246"/>
      <c r="G37" s="247"/>
    </row>
  </sheetData>
  <sortState xmlns:xlrd2="http://schemas.microsoft.com/office/spreadsheetml/2017/richdata2" ref="A2:G36">
    <sortCondition ref="F2"/>
  </sortState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D3849-2374-418E-A5E7-F8A0CF1D17B1}">
  <dimension ref="A1:C24"/>
  <sheetViews>
    <sheetView workbookViewId="0">
      <selection activeCell="C8" sqref="C8"/>
    </sheetView>
  </sheetViews>
  <sheetFormatPr baseColWidth="10" defaultRowHeight="18.75" customHeight="1"/>
  <cols>
    <col min="1" max="1" width="25.7109375" customWidth="1"/>
    <col min="2" max="2" width="19.28515625" style="253" customWidth="1"/>
    <col min="3" max="3" width="28.28515625" customWidth="1"/>
  </cols>
  <sheetData>
    <row r="1" spans="1:3" ht="38.25" customHeight="1" thickBot="1">
      <c r="A1" s="285" t="s">
        <v>528</v>
      </c>
      <c r="B1" s="286"/>
      <c r="C1" s="250">
        <v>750</v>
      </c>
    </row>
    <row r="2" spans="1:3" ht="37.5" customHeight="1" thickTop="1" thickBot="1">
      <c r="A2" s="251" t="s">
        <v>529</v>
      </c>
      <c r="B2" s="252" t="s">
        <v>530</v>
      </c>
      <c r="C2" s="251" t="s">
        <v>531</v>
      </c>
    </row>
    <row r="3" spans="1:3" ht="18.75" customHeight="1">
      <c r="A3" s="181" t="s">
        <v>241</v>
      </c>
      <c r="B3" s="253">
        <v>900</v>
      </c>
      <c r="C3" s="270"/>
    </row>
    <row r="4" spans="1:3" ht="18.75" customHeight="1">
      <c r="A4" s="181" t="s">
        <v>242</v>
      </c>
      <c r="B4" s="253">
        <v>650</v>
      </c>
      <c r="C4" s="254"/>
    </row>
    <row r="5" spans="1:3" ht="18.75" customHeight="1">
      <c r="A5" s="181" t="s">
        <v>243</v>
      </c>
      <c r="B5" s="253">
        <v>825</v>
      </c>
      <c r="C5" s="254"/>
    </row>
    <row r="6" spans="1:3" ht="18.75" customHeight="1">
      <c r="A6" s="181" t="s">
        <v>244</v>
      </c>
      <c r="B6" s="253">
        <v>715</v>
      </c>
      <c r="C6" s="254"/>
    </row>
    <row r="7" spans="1:3" ht="18.75" customHeight="1">
      <c r="A7" s="181" t="s">
        <v>245</v>
      </c>
      <c r="B7" s="253">
        <v>795</v>
      </c>
      <c r="C7" s="254"/>
    </row>
    <row r="8" spans="1:3" ht="18.75" customHeight="1">
      <c r="A8" s="181" t="s">
        <v>246</v>
      </c>
      <c r="B8" s="253">
        <v>780</v>
      </c>
      <c r="C8" s="254"/>
    </row>
    <row r="9" spans="1:3" ht="18.75" customHeight="1">
      <c r="A9" s="181" t="s">
        <v>247</v>
      </c>
      <c r="B9" s="253">
        <v>715</v>
      </c>
      <c r="C9" s="254"/>
    </row>
    <row r="10" spans="1:3" ht="18.75" customHeight="1">
      <c r="A10" s="181" t="s">
        <v>248</v>
      </c>
      <c r="B10" s="253">
        <v>695</v>
      </c>
      <c r="C10" s="254"/>
    </row>
    <row r="11" spans="1:3" ht="18.75" customHeight="1">
      <c r="A11" s="181" t="s">
        <v>249</v>
      </c>
      <c r="B11" s="253">
        <v>600</v>
      </c>
      <c r="C11" s="254"/>
    </row>
    <row r="12" spans="1:3" ht="18.75" customHeight="1">
      <c r="A12" s="181" t="s">
        <v>250</v>
      </c>
      <c r="B12" s="253">
        <v>785</v>
      </c>
      <c r="C12" s="254"/>
    </row>
    <row r="13" spans="1:3" ht="18.75" customHeight="1">
      <c r="A13" s="181" t="s">
        <v>251</v>
      </c>
      <c r="B13" s="253">
        <v>750</v>
      </c>
      <c r="C13" s="254"/>
    </row>
    <row r="14" spans="1:3" ht="18.75" customHeight="1">
      <c r="A14" s="181" t="s">
        <v>252</v>
      </c>
      <c r="B14" s="253">
        <v>850</v>
      </c>
      <c r="C14" s="254"/>
    </row>
    <row r="17" spans="1:3" s="231" customFormat="1" ht="18.75" customHeight="1"/>
    <row r="21" spans="1:3" ht="18.75" customHeight="1">
      <c r="A21" s="231" t="s">
        <v>550</v>
      </c>
      <c r="C21" s="231"/>
    </row>
    <row r="22" spans="1:3" ht="18.75" customHeight="1">
      <c r="A22" s="181" t="s">
        <v>241</v>
      </c>
      <c r="B22" s="253">
        <v>900</v>
      </c>
      <c r="C22" s="331">
        <f>$C$1-B22</f>
        <v>-150</v>
      </c>
    </row>
    <row r="23" spans="1:3" ht="18.75" customHeight="1">
      <c r="A23" s="181" t="s">
        <v>242</v>
      </c>
      <c r="B23" s="253">
        <v>650</v>
      </c>
      <c r="C23" s="331">
        <f>$C$1-B23</f>
        <v>100</v>
      </c>
    </row>
    <row r="24" spans="1:3" ht="18.75" customHeight="1">
      <c r="A24" s="181" t="s">
        <v>548</v>
      </c>
      <c r="B24" s="275" t="s">
        <v>549</v>
      </c>
    </row>
  </sheetData>
  <mergeCells count="1">
    <mergeCell ref="A1:B1"/>
  </mergeCells>
  <conditionalFormatting sqref="C22:C2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{B0368292-E6F8-44AA-88FC-D06C36270DEC}</x14:id>
        </ext>
      </extLst>
    </cfRule>
  </conditionalFormatting>
  <pageMargins left="0.7" right="0.7" top="0.75" bottom="0.75" header="0.3" footer="0.3"/>
  <pageSetup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0368292-E6F8-44AA-88FC-D06C36270DE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C22:C23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2" tint="-0.749992370372631"/>
  </sheetPr>
  <dimension ref="A1:L102"/>
  <sheetViews>
    <sheetView workbookViewId="0">
      <selection activeCell="H1" sqref="H1"/>
    </sheetView>
  </sheetViews>
  <sheetFormatPr baseColWidth="10" defaultColWidth="11.42578125" defaultRowHeight="12.75"/>
  <cols>
    <col min="1" max="1" width="21.5703125" style="30" customWidth="1"/>
    <col min="2" max="2" width="12.140625" style="134" bestFit="1" customWidth="1"/>
    <col min="3" max="3" width="19.140625" style="134" bestFit="1" customWidth="1"/>
    <col min="4" max="4" width="12.140625" style="30" customWidth="1"/>
    <col min="5" max="5" width="13.28515625" style="135" customWidth="1"/>
    <col min="6" max="6" width="13" style="30" customWidth="1"/>
    <col min="7" max="7" width="5" customWidth="1"/>
    <col min="8" max="8" width="24.7109375" style="30" customWidth="1"/>
    <col min="9" max="9" width="16.28515625" style="30" customWidth="1"/>
    <col min="10" max="10" width="4.28515625" style="122" customWidth="1"/>
    <col min="11" max="11" width="24" style="30" customWidth="1"/>
    <col min="12" max="12" width="17.140625" style="30" customWidth="1"/>
    <col min="13" max="16384" width="11.42578125" style="30"/>
  </cols>
  <sheetData>
    <row r="1" spans="1:12" ht="27" customHeight="1" thickBot="1">
      <c r="A1" s="24" t="s">
        <v>151</v>
      </c>
      <c r="B1" s="107" t="s">
        <v>16</v>
      </c>
      <c r="C1" s="107" t="s">
        <v>17</v>
      </c>
      <c r="D1" s="107" t="s">
        <v>18</v>
      </c>
      <c r="E1" s="108" t="s">
        <v>90</v>
      </c>
      <c r="F1" s="109" t="s">
        <v>152</v>
      </c>
      <c r="H1" s="117" t="s">
        <v>559</v>
      </c>
      <c r="J1" s="110"/>
    </row>
    <row r="2" spans="1:12" ht="20.25" customHeight="1" thickTop="1">
      <c r="A2" s="111" t="s">
        <v>153</v>
      </c>
      <c r="B2" s="112" t="s">
        <v>26</v>
      </c>
      <c r="C2" s="112" t="s">
        <v>22</v>
      </c>
      <c r="D2" s="113">
        <v>48000</v>
      </c>
      <c r="E2" s="114"/>
      <c r="F2" s="115"/>
      <c r="J2" s="116"/>
    </row>
    <row r="3" spans="1:12" ht="20.25" customHeight="1">
      <c r="A3" s="111" t="s">
        <v>155</v>
      </c>
      <c r="B3" s="112" t="s">
        <v>26</v>
      </c>
      <c r="C3" s="112" t="s">
        <v>27</v>
      </c>
      <c r="D3" s="113">
        <v>40500</v>
      </c>
      <c r="E3" s="114"/>
      <c r="F3" s="115"/>
      <c r="H3" s="287" t="s">
        <v>91</v>
      </c>
      <c r="I3" s="288"/>
      <c r="J3" s="116"/>
      <c r="K3" s="287" t="s">
        <v>538</v>
      </c>
      <c r="L3" s="288"/>
    </row>
    <row r="4" spans="1:12" ht="20.25" customHeight="1">
      <c r="A4" s="111" t="s">
        <v>154</v>
      </c>
      <c r="B4" s="112" t="s">
        <v>21</v>
      </c>
      <c r="C4" s="112" t="s">
        <v>22</v>
      </c>
      <c r="D4" s="113">
        <v>45000</v>
      </c>
      <c r="E4" s="114"/>
      <c r="F4" s="115"/>
      <c r="H4" s="255" t="s">
        <v>21</v>
      </c>
      <c r="I4" s="256"/>
      <c r="J4" s="110"/>
      <c r="K4" s="255" t="s">
        <v>21</v>
      </c>
      <c r="L4" s="261"/>
    </row>
    <row r="5" spans="1:12" ht="20.25" customHeight="1">
      <c r="A5" s="111" t="s">
        <v>156</v>
      </c>
      <c r="B5" s="112" t="s">
        <v>23</v>
      </c>
      <c r="C5" s="112" t="s">
        <v>27</v>
      </c>
      <c r="D5" s="113">
        <v>38000</v>
      </c>
      <c r="E5" s="114"/>
      <c r="F5" s="115"/>
      <c r="H5" s="257" t="s">
        <v>23</v>
      </c>
      <c r="I5" s="258"/>
      <c r="J5" s="116"/>
      <c r="K5" s="257" t="s">
        <v>23</v>
      </c>
      <c r="L5" s="262"/>
    </row>
    <row r="6" spans="1:12" ht="20.25" customHeight="1">
      <c r="A6" s="111" t="s">
        <v>157</v>
      </c>
      <c r="B6" s="112" t="s">
        <v>21</v>
      </c>
      <c r="C6" s="112" t="s">
        <v>28</v>
      </c>
      <c r="D6" s="113">
        <v>37500</v>
      </c>
      <c r="E6" s="114"/>
      <c r="F6" s="115"/>
      <c r="H6" s="257" t="s">
        <v>26</v>
      </c>
      <c r="I6" s="258"/>
      <c r="J6" s="118"/>
      <c r="K6" s="257" t="s">
        <v>26</v>
      </c>
      <c r="L6" s="262"/>
    </row>
    <row r="7" spans="1:12" ht="20.25" customHeight="1">
      <c r="A7" s="111" t="s">
        <v>158</v>
      </c>
      <c r="B7" s="112" t="s">
        <v>23</v>
      </c>
      <c r="C7" s="112" t="s">
        <v>20</v>
      </c>
      <c r="D7" s="113">
        <v>42500</v>
      </c>
      <c r="E7" s="114"/>
      <c r="F7" s="115"/>
      <c r="H7" s="257" t="s">
        <v>25</v>
      </c>
      <c r="I7" s="258"/>
      <c r="J7" s="110"/>
      <c r="K7" s="257" t="s">
        <v>25</v>
      </c>
      <c r="L7" s="262"/>
    </row>
    <row r="8" spans="1:12" ht="20.25" customHeight="1">
      <c r="A8" s="111" t="s">
        <v>159</v>
      </c>
      <c r="B8" s="112" t="s">
        <v>26</v>
      </c>
      <c r="C8" s="112" t="s">
        <v>27</v>
      </c>
      <c r="D8" s="113">
        <v>35000</v>
      </c>
      <c r="E8" s="114"/>
      <c r="F8" s="115"/>
      <c r="H8" s="259" t="s">
        <v>24</v>
      </c>
      <c r="I8" s="260"/>
      <c r="J8" s="116"/>
      <c r="K8" s="259" t="s">
        <v>24</v>
      </c>
      <c r="L8" s="263"/>
    </row>
    <row r="9" spans="1:12" ht="20.25" customHeight="1">
      <c r="A9" s="111" t="s">
        <v>160</v>
      </c>
      <c r="B9" s="112" t="s">
        <v>25</v>
      </c>
      <c r="C9" s="112" t="s">
        <v>27</v>
      </c>
      <c r="D9" s="113">
        <v>35000</v>
      </c>
      <c r="E9" s="114"/>
      <c r="F9" s="115"/>
      <c r="H9" s="119"/>
      <c r="I9" s="120"/>
      <c r="J9" s="118"/>
    </row>
    <row r="10" spans="1:12" ht="20.25" customHeight="1">
      <c r="A10" s="111" t="s">
        <v>161</v>
      </c>
      <c r="B10" s="112" t="s">
        <v>25</v>
      </c>
      <c r="C10" s="112" t="s">
        <v>28</v>
      </c>
      <c r="D10" s="113">
        <v>34500</v>
      </c>
      <c r="E10" s="114"/>
      <c r="F10" s="115"/>
      <c r="H10" s="119"/>
      <c r="I10" s="120"/>
      <c r="J10" s="110"/>
    </row>
    <row r="11" spans="1:12" ht="20.25" customHeight="1">
      <c r="A11" s="111" t="s">
        <v>162</v>
      </c>
      <c r="B11" s="112" t="s">
        <v>24</v>
      </c>
      <c r="C11" s="112" t="s">
        <v>20</v>
      </c>
      <c r="D11" s="113">
        <v>45000</v>
      </c>
      <c r="E11" s="114"/>
      <c r="F11" s="115"/>
      <c r="H11" s="287" t="s">
        <v>532</v>
      </c>
      <c r="I11" s="288"/>
      <c r="J11" s="116"/>
      <c r="K11" s="287" t="s">
        <v>533</v>
      </c>
      <c r="L11" s="288"/>
    </row>
    <row r="12" spans="1:12" ht="20.25" customHeight="1">
      <c r="A12" s="111" t="s">
        <v>163</v>
      </c>
      <c r="B12" s="112" t="s">
        <v>26</v>
      </c>
      <c r="C12" s="112" t="s">
        <v>27</v>
      </c>
      <c r="D12" s="113">
        <v>75850</v>
      </c>
      <c r="E12" s="114"/>
      <c r="F12" s="115"/>
      <c r="H12" s="264" t="s">
        <v>535</v>
      </c>
      <c r="I12" s="266"/>
      <c r="J12" s="116"/>
      <c r="K12" s="264" t="s">
        <v>536</v>
      </c>
      <c r="L12" s="261"/>
    </row>
    <row r="13" spans="1:12" ht="20.25" customHeight="1">
      <c r="A13" s="111" t="s">
        <v>164</v>
      </c>
      <c r="B13" s="112" t="s">
        <v>26</v>
      </c>
      <c r="C13" s="112" t="s">
        <v>27</v>
      </c>
      <c r="D13" s="113">
        <v>34000</v>
      </c>
      <c r="E13" s="114"/>
      <c r="F13" s="115"/>
      <c r="H13" s="265" t="s">
        <v>534</v>
      </c>
      <c r="I13" s="267"/>
      <c r="K13" s="265" t="s">
        <v>537</v>
      </c>
      <c r="L13" s="263"/>
    </row>
    <row r="14" spans="1:12" ht="20.25" customHeight="1">
      <c r="A14" s="111" t="s">
        <v>165</v>
      </c>
      <c r="B14" s="112" t="s">
        <v>26</v>
      </c>
      <c r="C14" s="112" t="s">
        <v>20</v>
      </c>
      <c r="D14" s="113">
        <v>52500</v>
      </c>
      <c r="E14" s="114"/>
      <c r="F14" s="115"/>
      <c r="I14" s="121"/>
    </row>
    <row r="15" spans="1:12" ht="20.25" customHeight="1">
      <c r="A15" s="111" t="s">
        <v>166</v>
      </c>
      <c r="B15" s="112" t="s">
        <v>24</v>
      </c>
      <c r="C15" s="112" t="s">
        <v>28</v>
      </c>
      <c r="D15" s="113">
        <v>34000</v>
      </c>
      <c r="E15" s="114"/>
      <c r="F15" s="115"/>
      <c r="I15" s="121"/>
    </row>
    <row r="16" spans="1:12" ht="20.25" customHeight="1">
      <c r="A16" s="111" t="s">
        <v>167</v>
      </c>
      <c r="B16" s="112" t="s">
        <v>24</v>
      </c>
      <c r="C16" s="112" t="s">
        <v>28</v>
      </c>
      <c r="D16" s="113">
        <v>31500</v>
      </c>
      <c r="E16" s="114"/>
      <c r="F16" s="115"/>
      <c r="I16" s="121"/>
    </row>
    <row r="17" spans="1:12" ht="20.25" customHeight="1" thickBot="1">
      <c r="A17" s="111" t="s">
        <v>168</v>
      </c>
      <c r="B17" s="112" t="s">
        <v>23</v>
      </c>
      <c r="C17" s="112" t="s">
        <v>20</v>
      </c>
      <c r="D17" s="113">
        <v>30000</v>
      </c>
      <c r="E17" s="114"/>
      <c r="F17" s="115"/>
      <c r="H17" s="123"/>
    </row>
    <row r="18" spans="1:12" ht="20.25" customHeight="1" thickTop="1">
      <c r="A18" s="111" t="s">
        <v>169</v>
      </c>
      <c r="B18" s="112" t="s">
        <v>23</v>
      </c>
      <c r="C18" s="112" t="s">
        <v>27</v>
      </c>
      <c r="D18" s="113">
        <v>29000</v>
      </c>
      <c r="E18" s="114"/>
      <c r="F18" s="115"/>
      <c r="H18" s="289" t="s">
        <v>170</v>
      </c>
      <c r="I18" s="290"/>
      <c r="J18" s="291"/>
    </row>
    <row r="19" spans="1:12" ht="20.25" customHeight="1">
      <c r="A19" s="111" t="s">
        <v>171</v>
      </c>
      <c r="B19" s="112" t="s">
        <v>21</v>
      </c>
      <c r="C19" s="112" t="s">
        <v>20</v>
      </c>
      <c r="D19" s="113">
        <v>28000</v>
      </c>
      <c r="E19" s="114"/>
      <c r="F19" s="115"/>
      <c r="H19" s="127" t="s">
        <v>172</v>
      </c>
      <c r="I19" s="128"/>
      <c r="J19" s="129"/>
    </row>
    <row r="20" spans="1:12" ht="20.25" customHeight="1">
      <c r="A20" s="111" t="s">
        <v>173</v>
      </c>
      <c r="B20" s="112" t="s">
        <v>19</v>
      </c>
      <c r="C20" s="112" t="s">
        <v>20</v>
      </c>
      <c r="D20" s="113">
        <v>48500</v>
      </c>
      <c r="E20" s="114"/>
      <c r="F20" s="115"/>
      <c r="H20" s="127" t="s">
        <v>174</v>
      </c>
      <c r="I20" s="128"/>
      <c r="J20" s="129"/>
    </row>
    <row r="21" spans="1:12" ht="20.25" customHeight="1" thickBot="1">
      <c r="A21" s="111" t="s">
        <v>175</v>
      </c>
      <c r="B21" s="112" t="s">
        <v>26</v>
      </c>
      <c r="C21" s="112" t="s">
        <v>27</v>
      </c>
      <c r="D21" s="113">
        <v>27000</v>
      </c>
      <c r="E21" s="114"/>
      <c r="F21" s="115"/>
      <c r="H21" s="130" t="s">
        <v>176</v>
      </c>
      <c r="I21" s="131"/>
      <c r="J21" s="132"/>
    </row>
    <row r="22" spans="1:12" ht="20.25" customHeight="1" thickTop="1" thickBot="1">
      <c r="A22" s="111" t="s">
        <v>177</v>
      </c>
      <c r="B22" s="112" t="s">
        <v>21</v>
      </c>
      <c r="C22" s="112" t="s">
        <v>27</v>
      </c>
      <c r="D22" s="113">
        <v>27000</v>
      </c>
      <c r="E22" s="114"/>
      <c r="F22" s="115"/>
      <c r="H22"/>
    </row>
    <row r="23" spans="1:12" ht="20.25" customHeight="1" thickTop="1">
      <c r="A23" s="111" t="s">
        <v>179</v>
      </c>
      <c r="B23" s="112" t="s">
        <v>23</v>
      </c>
      <c r="C23" s="112" t="s">
        <v>20</v>
      </c>
      <c r="D23" s="113">
        <v>25000</v>
      </c>
      <c r="E23" s="114"/>
      <c r="F23" s="115"/>
      <c r="H23" s="124" t="s">
        <v>551</v>
      </c>
      <c r="I23" s="125"/>
      <c r="J23" s="126"/>
    </row>
    <row r="24" spans="1:12" ht="20.25" customHeight="1">
      <c r="A24" s="111" t="s">
        <v>178</v>
      </c>
      <c r="B24" s="112" t="s">
        <v>21</v>
      </c>
      <c r="C24" s="112" t="s">
        <v>27</v>
      </c>
      <c r="D24" s="113">
        <v>25908</v>
      </c>
      <c r="E24" s="114"/>
      <c r="F24" s="115"/>
      <c r="H24" s="127" t="s">
        <v>180</v>
      </c>
      <c r="I24" s="128"/>
      <c r="J24" s="129"/>
    </row>
    <row r="25" spans="1:12" ht="20.25" customHeight="1">
      <c r="A25" s="111" t="s">
        <v>181</v>
      </c>
      <c r="B25" s="112" t="s">
        <v>24</v>
      </c>
      <c r="C25" s="112" t="s">
        <v>28</v>
      </c>
      <c r="D25" s="113">
        <v>47500</v>
      </c>
      <c r="E25" s="114"/>
      <c r="F25" s="115"/>
      <c r="H25" s="127" t="s">
        <v>552</v>
      </c>
      <c r="I25" s="128"/>
      <c r="J25" s="129"/>
    </row>
    <row r="26" spans="1:12" ht="20.25" customHeight="1" thickBot="1">
      <c r="A26" s="111" t="s">
        <v>182</v>
      </c>
      <c r="B26" s="112" t="s">
        <v>21</v>
      </c>
      <c r="C26" s="112" t="s">
        <v>22</v>
      </c>
      <c r="D26" s="113">
        <v>23900</v>
      </c>
      <c r="E26" s="114"/>
      <c r="F26" s="115"/>
      <c r="H26" s="130" t="s">
        <v>183</v>
      </c>
      <c r="I26" s="131"/>
      <c r="J26" s="132"/>
    </row>
    <row r="27" spans="1:12" ht="20.25" customHeight="1" thickTop="1">
      <c r="A27" s="111" t="s">
        <v>184</v>
      </c>
      <c r="B27" s="112" t="s">
        <v>21</v>
      </c>
      <c r="C27" s="112" t="s">
        <v>22</v>
      </c>
      <c r="D27" s="113">
        <v>23567</v>
      </c>
      <c r="E27" s="114"/>
      <c r="F27" s="115"/>
      <c r="H27"/>
    </row>
    <row r="28" spans="1:12" ht="20.25" customHeight="1">
      <c r="A28" s="111" t="s">
        <v>185</v>
      </c>
      <c r="B28" s="112" t="s">
        <v>19</v>
      </c>
      <c r="C28" s="112" t="s">
        <v>20</v>
      </c>
      <c r="D28" s="113">
        <v>41000</v>
      </c>
      <c r="E28" s="114"/>
      <c r="F28" s="115"/>
      <c r="H28"/>
    </row>
    <row r="29" spans="1:12" ht="20.25" customHeight="1">
      <c r="A29" s="111" t="s">
        <v>186</v>
      </c>
      <c r="B29" s="112" t="s">
        <v>21</v>
      </c>
      <c r="C29" s="112" t="s">
        <v>20</v>
      </c>
      <c r="D29" s="113">
        <v>23000</v>
      </c>
      <c r="E29" s="114"/>
      <c r="F29" s="115"/>
      <c r="H29" s="287" t="s">
        <v>91</v>
      </c>
      <c r="I29" s="288"/>
      <c r="J29" s="116"/>
      <c r="K29" s="287" t="s">
        <v>538</v>
      </c>
      <c r="L29" s="288"/>
    </row>
    <row r="30" spans="1:12" ht="20.25" customHeight="1">
      <c r="A30" s="111" t="s">
        <v>187</v>
      </c>
      <c r="B30" s="112" t="s">
        <v>23</v>
      </c>
      <c r="C30" s="112" t="s">
        <v>28</v>
      </c>
      <c r="D30" s="113">
        <v>36500</v>
      </c>
      <c r="E30" s="114"/>
      <c r="F30" s="115"/>
      <c r="H30" s="255" t="s">
        <v>21</v>
      </c>
      <c r="I30" s="256">
        <f>COUNTIF(B:B,H30)</f>
        <v>13</v>
      </c>
      <c r="J30" s="110"/>
      <c r="K30" s="255" t="s">
        <v>21</v>
      </c>
      <c r="L30" s="271">
        <f>SUMIF(B:B,K30,D:D)</f>
        <v>399375</v>
      </c>
    </row>
    <row r="31" spans="1:12" ht="20.25" customHeight="1">
      <c r="A31" s="111" t="s">
        <v>188</v>
      </c>
      <c r="B31" s="112" t="s">
        <v>21</v>
      </c>
      <c r="C31" s="112" t="s">
        <v>28</v>
      </c>
      <c r="D31" s="113">
        <v>51000</v>
      </c>
      <c r="E31" s="114"/>
      <c r="F31" s="115"/>
      <c r="H31" s="257" t="s">
        <v>23</v>
      </c>
      <c r="I31" s="258">
        <f t="shared" ref="I31:I34" si="0">COUNTIF(B:B,H31)</f>
        <v>6</v>
      </c>
      <c r="J31" s="116"/>
      <c r="K31" s="257" t="s">
        <v>23</v>
      </c>
      <c r="L31" s="276">
        <f t="shared" ref="L31:L34" si="1">SUMIF(B:B,K31,D:D)</f>
        <v>201000</v>
      </c>
    </row>
    <row r="32" spans="1:12" ht="20.25" customHeight="1">
      <c r="A32" s="111" t="s">
        <v>189</v>
      </c>
      <c r="B32" s="112" t="s">
        <v>19</v>
      </c>
      <c r="C32" s="112" t="s">
        <v>28</v>
      </c>
      <c r="D32" s="113">
        <v>49500</v>
      </c>
      <c r="E32" s="114"/>
      <c r="F32" s="115"/>
      <c r="H32" s="257" t="s">
        <v>26</v>
      </c>
      <c r="I32" s="258">
        <f t="shared" si="0"/>
        <v>9</v>
      </c>
      <c r="J32" s="118"/>
      <c r="K32" s="257" t="s">
        <v>26</v>
      </c>
      <c r="L32" s="276">
        <f t="shared" si="1"/>
        <v>364600</v>
      </c>
    </row>
    <row r="33" spans="1:12" ht="20.25" customHeight="1">
      <c r="A33" s="111" t="s">
        <v>190</v>
      </c>
      <c r="B33" s="112" t="s">
        <v>21</v>
      </c>
      <c r="C33" s="112" t="s">
        <v>27</v>
      </c>
      <c r="D33" s="113">
        <v>25500</v>
      </c>
      <c r="E33" s="114"/>
      <c r="F33" s="115"/>
      <c r="H33" s="257" t="s">
        <v>25</v>
      </c>
      <c r="I33" s="258">
        <f t="shared" si="0"/>
        <v>4</v>
      </c>
      <c r="J33" s="110"/>
      <c r="K33" s="257" t="s">
        <v>25</v>
      </c>
      <c r="L33" s="276">
        <f t="shared" si="1"/>
        <v>138678</v>
      </c>
    </row>
    <row r="34" spans="1:12" ht="20.25" customHeight="1">
      <c r="A34" s="111" t="s">
        <v>191</v>
      </c>
      <c r="B34" s="112" t="s">
        <v>24</v>
      </c>
      <c r="C34" s="112" t="s">
        <v>27</v>
      </c>
      <c r="D34" s="113">
        <v>23000</v>
      </c>
      <c r="E34" s="114"/>
      <c r="F34" s="115"/>
      <c r="H34" s="259" t="s">
        <v>24</v>
      </c>
      <c r="I34" s="260">
        <f t="shared" si="0"/>
        <v>6</v>
      </c>
      <c r="J34" s="116"/>
      <c r="K34" s="259" t="s">
        <v>24</v>
      </c>
      <c r="L34" s="277">
        <f t="shared" si="1"/>
        <v>227000</v>
      </c>
    </row>
    <row r="35" spans="1:12" ht="20.25" customHeight="1">
      <c r="A35" s="111" t="s">
        <v>192</v>
      </c>
      <c r="B35" s="112" t="s">
        <v>25</v>
      </c>
      <c r="C35" s="112" t="s">
        <v>20</v>
      </c>
      <c r="D35" s="113">
        <v>22678</v>
      </c>
      <c r="E35" s="114"/>
      <c r="F35" s="115"/>
      <c r="H35" s="119"/>
      <c r="I35" s="120"/>
      <c r="J35" s="118"/>
    </row>
    <row r="36" spans="1:12" ht="20.25" customHeight="1">
      <c r="A36" s="111" t="s">
        <v>193</v>
      </c>
      <c r="B36" s="112" t="s">
        <v>21</v>
      </c>
      <c r="C36" s="112" t="s">
        <v>22</v>
      </c>
      <c r="D36" s="113">
        <v>22500</v>
      </c>
      <c r="E36" s="114"/>
      <c r="F36" s="115"/>
      <c r="H36" s="119"/>
      <c r="I36" s="120"/>
      <c r="J36" s="110"/>
    </row>
    <row r="37" spans="1:12" ht="20.25" customHeight="1">
      <c r="A37" s="111" t="s">
        <v>194</v>
      </c>
      <c r="B37" s="112" t="s">
        <v>19</v>
      </c>
      <c r="C37" s="112" t="s">
        <v>28</v>
      </c>
      <c r="D37" s="113">
        <v>22500</v>
      </c>
      <c r="E37" s="114"/>
      <c r="F37" s="115"/>
      <c r="H37" s="287" t="s">
        <v>532</v>
      </c>
      <c r="I37" s="288"/>
      <c r="J37" s="116"/>
      <c r="K37" s="287" t="s">
        <v>533</v>
      </c>
      <c r="L37" s="288"/>
    </row>
    <row r="38" spans="1:12" ht="20.25" customHeight="1">
      <c r="A38" s="111" t="s">
        <v>195</v>
      </c>
      <c r="B38" s="112" t="s">
        <v>21</v>
      </c>
      <c r="C38" s="112" t="s">
        <v>20</v>
      </c>
      <c r="D38" s="113">
        <v>48500</v>
      </c>
      <c r="E38" s="114"/>
      <c r="F38" s="115"/>
      <c r="H38" s="264" t="s">
        <v>535</v>
      </c>
      <c r="I38" s="279">
        <f>LARGE(D:D,1)</f>
        <v>85000</v>
      </c>
      <c r="J38" s="116"/>
      <c r="K38" s="264" t="s">
        <v>536</v>
      </c>
      <c r="L38" s="271">
        <f>SMALL(D:D,1)</f>
        <v>18000</v>
      </c>
    </row>
    <row r="39" spans="1:12" ht="20.25" customHeight="1">
      <c r="A39" s="111" t="s">
        <v>196</v>
      </c>
      <c r="B39" s="112" t="s">
        <v>19</v>
      </c>
      <c r="C39" s="112" t="s">
        <v>20</v>
      </c>
      <c r="D39" s="113">
        <v>21000</v>
      </c>
      <c r="E39" s="114"/>
      <c r="F39" s="115"/>
      <c r="H39" s="265" t="s">
        <v>534</v>
      </c>
      <c r="I39" s="278">
        <f>LARGE(D:D,2)</f>
        <v>75850</v>
      </c>
      <c r="K39" s="265" t="s">
        <v>537</v>
      </c>
      <c r="L39" s="278">
        <f>SMALL(D:D,2)</f>
        <v>19250</v>
      </c>
    </row>
    <row r="40" spans="1:12" ht="20.25" customHeight="1">
      <c r="A40" s="111" t="s">
        <v>197</v>
      </c>
      <c r="B40" s="112" t="s">
        <v>26</v>
      </c>
      <c r="C40" s="112" t="s">
        <v>20</v>
      </c>
      <c r="D40" s="113">
        <v>19250</v>
      </c>
      <c r="E40" s="114"/>
      <c r="F40" s="115"/>
    </row>
    <row r="41" spans="1:12" ht="20.25" customHeight="1">
      <c r="A41" s="111" t="s">
        <v>198</v>
      </c>
      <c r="B41" s="112" t="s">
        <v>26</v>
      </c>
      <c r="C41" s="112" t="s">
        <v>28</v>
      </c>
      <c r="D41" s="113">
        <v>32500</v>
      </c>
      <c r="E41" s="114"/>
      <c r="F41" s="115"/>
      <c r="K41" s="133"/>
    </row>
    <row r="42" spans="1:12" ht="20.25" customHeight="1">
      <c r="A42" s="111" t="s">
        <v>199</v>
      </c>
      <c r="B42" s="112" t="s">
        <v>25</v>
      </c>
      <c r="C42" s="112" t="s">
        <v>20</v>
      </c>
      <c r="D42" s="113">
        <v>46500</v>
      </c>
      <c r="E42" s="114"/>
      <c r="F42" s="115"/>
    </row>
    <row r="43" spans="1:12" ht="20.25" customHeight="1">
      <c r="A43" s="111" t="s">
        <v>200</v>
      </c>
      <c r="B43" s="112" t="s">
        <v>24</v>
      </c>
      <c r="C43" s="112" t="s">
        <v>20</v>
      </c>
      <c r="D43" s="113">
        <v>46000</v>
      </c>
      <c r="E43" s="114"/>
      <c r="F43" s="115"/>
    </row>
    <row r="44" spans="1:12" ht="20.25" customHeight="1">
      <c r="A44" s="111" t="s">
        <v>201</v>
      </c>
      <c r="B44" s="112" t="s">
        <v>21</v>
      </c>
      <c r="C44" s="112" t="s">
        <v>28</v>
      </c>
      <c r="D44" s="113">
        <v>18000</v>
      </c>
      <c r="E44" s="114"/>
      <c r="F44" s="115"/>
    </row>
    <row r="45" spans="1:12" ht="20.25" customHeight="1">
      <c r="A45" s="111" t="s">
        <v>202</v>
      </c>
      <c r="B45" s="112" t="s">
        <v>19</v>
      </c>
      <c r="C45" s="112" t="s">
        <v>20</v>
      </c>
      <c r="D45" s="113">
        <v>85000</v>
      </c>
      <c r="E45" s="114"/>
      <c r="F45" s="115"/>
    </row>
    <row r="46" spans="1:12" ht="20.25" customHeight="1">
      <c r="A46" s="111"/>
    </row>
    <row r="47" spans="1:12" ht="20.25" customHeight="1"/>
    <row r="48" spans="1:12" ht="20.25" customHeight="1"/>
    <row r="49" ht="20.25" customHeight="1"/>
    <row r="50" ht="20.25" customHeight="1"/>
    <row r="51" ht="20.25" customHeight="1"/>
    <row r="52" ht="20.25" customHeight="1"/>
    <row r="53" ht="20.25" customHeight="1"/>
    <row r="54" ht="20.25" customHeight="1"/>
    <row r="55" ht="20.25" customHeight="1"/>
    <row r="56" ht="20.25" customHeight="1"/>
    <row r="57" ht="20.25" customHeight="1"/>
    <row r="58" ht="20.25" customHeight="1"/>
    <row r="59" ht="20.25" customHeight="1"/>
    <row r="60" ht="20.25" customHeight="1"/>
    <row r="61" ht="20.25" customHeight="1"/>
    <row r="62" ht="20.25" customHeight="1"/>
    <row r="63" ht="20.25" customHeight="1"/>
    <row r="64" ht="20.2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  <row r="76" ht="20.25" customHeight="1"/>
    <row r="77" ht="20.25" customHeight="1"/>
    <row r="78" ht="20.25" customHeight="1"/>
    <row r="79" ht="20.25" customHeight="1"/>
    <row r="80" ht="20.25" customHeight="1"/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  <row r="88" ht="20.25" customHeight="1"/>
    <row r="89" ht="20.25" customHeight="1"/>
    <row r="90" ht="20.25" customHeight="1"/>
    <row r="91" ht="20.25" customHeight="1"/>
    <row r="92" ht="20.25" customHeight="1"/>
    <row r="93" ht="20.25" customHeight="1"/>
    <row r="94" ht="20.25" customHeight="1"/>
    <row r="95" ht="20.25" customHeight="1"/>
    <row r="96" ht="20.25" customHeight="1"/>
    <row r="97" ht="20.25" customHeight="1"/>
    <row r="98" ht="20.25" customHeight="1"/>
    <row r="99" ht="20.25" customHeight="1"/>
    <row r="100" ht="20.25" customHeight="1"/>
    <row r="101" ht="20.25" customHeight="1"/>
    <row r="102" ht="20.25" customHeight="1"/>
  </sheetData>
  <sortState xmlns:xlrd2="http://schemas.microsoft.com/office/spreadsheetml/2017/richdata2" ref="A2:F45">
    <sortCondition ref="A12"/>
  </sortState>
  <mergeCells count="9">
    <mergeCell ref="H29:I29"/>
    <mergeCell ref="K29:L29"/>
    <mergeCell ref="H37:I37"/>
    <mergeCell ref="K37:L37"/>
    <mergeCell ref="H3:I3"/>
    <mergeCell ref="H11:I11"/>
    <mergeCell ref="K11:L11"/>
    <mergeCell ref="K3:L3"/>
    <mergeCell ref="H18:J18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Employés</vt:lpstr>
      <vt:lpstr>TRANSPOSER</vt:lpstr>
      <vt:lpstr>Révision 1</vt:lpstr>
      <vt:lpstr>Taux</vt:lpstr>
      <vt:lpstr>Ref.Absolues+Relatives</vt:lpstr>
      <vt:lpstr>DatesASaisir</vt:lpstr>
      <vt:lpstr>Inscription</vt:lpstr>
      <vt:lpstr>MEFC</vt:lpstr>
      <vt:lpstr>Statistiques</vt:lpstr>
      <vt:lpstr>SOMME.SI</vt:lpstr>
      <vt:lpstr>Moyenne.si</vt:lpstr>
      <vt:lpstr>Math&amp;Trigo</vt:lpstr>
      <vt:lpstr>Texte</vt:lpstr>
      <vt:lpstr>Convertir</vt:lpstr>
      <vt:lpstr>Jours fériés</vt:lpstr>
      <vt:lpstr>FINANCE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2012-10-31T12:30:21Z</cp:lastPrinted>
  <dcterms:created xsi:type="dcterms:W3CDTF">2005-03-24T02:00:13Z</dcterms:created>
  <dcterms:modified xsi:type="dcterms:W3CDTF">2020-04-18T17:03:54Z</dcterms:modified>
</cp:coreProperties>
</file>