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vancé révisé par Sarah\"/>
    </mc:Choice>
  </mc:AlternateContent>
  <xr:revisionPtr revIDLastSave="0" documentId="13_ncr:1_{BA8CB652-59DF-4A96-926A-BCE337A6B484}" xr6:coauthVersionLast="46" xr6:coauthVersionMax="46" xr10:uidLastSave="{00000000-0000-0000-0000-000000000000}"/>
  <bookViews>
    <workbookView xWindow="-120" yWindow="-120" windowWidth="24240" windowHeight="13140" tabRatio="771" xr2:uid="{00000000-000D-0000-FFFF-FFFF00000000}"/>
  </bookViews>
  <sheets>
    <sheet name="Ref.Absolues" sheetId="21" r:id="rId1"/>
    <sheet name="Ex. 1 &quot;Imbriquée&quot;" sheetId="25" r:id="rId2"/>
    <sheet name="Ex. 4 &quot;Imbriquée&quot; Formule" sheetId="33" r:id="rId3"/>
    <sheet name="Ex. 2 Cond.  &quot;ET&quot;" sheetId="24" r:id="rId4"/>
    <sheet name="Ex. 3 Cond.&quot;OU&quot;" sheetId="32" r:id="rId5"/>
    <sheet name="FORMULES TEXTE" sheetId="37" r:id="rId6"/>
    <sheet name="Somme.si.ens" sheetId="38" r:id="rId7"/>
    <sheet name="BD_Fonctions" sheetId="41" r:id="rId8"/>
    <sheet name="FINANCE Corrigé" sheetId="42" state="hidden" r:id="rId9"/>
  </sheets>
  <definedNames>
    <definedName name="Critère">#REF!</definedName>
    <definedName name="cursource" hidden="1">#N/A</definedName>
    <definedName name="int_ext_sel" hidden="1">1</definedName>
    <definedName name="liste">BD_Fonctions!$A$1:$I$14</definedName>
    <definedName name="NonVendu">BD_Fonctions!$I$16:$I$17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41" l="1"/>
  <c r="D33" i="41"/>
  <c r="F26" i="21"/>
  <c r="E50" i="42" l="1"/>
  <c r="D50" i="42"/>
  <c r="C50" i="42"/>
  <c r="E49" i="42"/>
  <c r="D49" i="42"/>
  <c r="C49" i="42"/>
  <c r="E48" i="42"/>
  <c r="D48" i="42"/>
  <c r="C48" i="42"/>
  <c r="E47" i="42"/>
  <c r="D47" i="42"/>
  <c r="C47" i="42"/>
  <c r="E46" i="42"/>
  <c r="D46" i="42"/>
  <c r="C46" i="42"/>
  <c r="E45" i="42"/>
  <c r="D45" i="42"/>
  <c r="C45" i="42"/>
  <c r="E44" i="42"/>
  <c r="D44" i="42"/>
  <c r="C44" i="42"/>
  <c r="E43" i="42"/>
  <c r="D43" i="42"/>
  <c r="C43" i="42"/>
  <c r="E42" i="42"/>
  <c r="D42" i="42"/>
  <c r="C42" i="42"/>
  <c r="E41" i="42"/>
  <c r="D41" i="42"/>
  <c r="C41" i="42"/>
  <c r="E40" i="42"/>
  <c r="D40" i="42"/>
  <c r="C40" i="42"/>
  <c r="E39" i="42"/>
  <c r="D39" i="42"/>
  <c r="C39" i="42"/>
  <c r="E38" i="42"/>
  <c r="D38" i="42"/>
  <c r="C38" i="42"/>
  <c r="E37" i="42"/>
  <c r="D37" i="42"/>
  <c r="C37" i="42"/>
  <c r="E36" i="42"/>
  <c r="D36" i="42"/>
  <c r="C36" i="42"/>
  <c r="E35" i="42"/>
  <c r="D35" i="42"/>
  <c r="C35" i="42"/>
  <c r="E34" i="42"/>
  <c r="D34" i="42"/>
  <c r="C34" i="42"/>
  <c r="E33" i="42"/>
  <c r="D33" i="42"/>
  <c r="C33" i="42"/>
  <c r="E32" i="42"/>
  <c r="D32" i="42"/>
  <c r="C32" i="42"/>
  <c r="E31" i="42"/>
  <c r="D31" i="42"/>
  <c r="C31" i="42"/>
  <c r="E30" i="42"/>
  <c r="D30" i="42"/>
  <c r="C30" i="42"/>
  <c r="E29" i="42"/>
  <c r="D29" i="42"/>
  <c r="C29" i="42"/>
  <c r="E28" i="42"/>
  <c r="D28" i="42"/>
  <c r="C28" i="42"/>
  <c r="E27" i="42"/>
  <c r="D27" i="42"/>
  <c r="C27" i="42"/>
  <c r="E26" i="42"/>
  <c r="D26" i="42"/>
  <c r="C26" i="42"/>
  <c r="E25" i="42"/>
  <c r="D25" i="42"/>
  <c r="C25" i="42"/>
  <c r="E24" i="42"/>
  <c r="D24" i="42"/>
  <c r="C24" i="42"/>
  <c r="E23" i="42"/>
  <c r="D23" i="42"/>
  <c r="C23" i="42"/>
  <c r="E22" i="42"/>
  <c r="D22" i="42"/>
  <c r="C22" i="42"/>
  <c r="E21" i="42"/>
  <c r="D21" i="42"/>
  <c r="C21" i="42"/>
  <c r="E20" i="42"/>
  <c r="D20" i="42"/>
  <c r="C20" i="42"/>
  <c r="E19" i="42"/>
  <c r="D19" i="42"/>
  <c r="C19" i="42"/>
  <c r="E18" i="42"/>
  <c r="D18" i="42"/>
  <c r="C18" i="42"/>
  <c r="E17" i="42"/>
  <c r="D17" i="42"/>
  <c r="C17" i="42"/>
  <c r="E16" i="42"/>
  <c r="D16" i="42"/>
  <c r="C16" i="42"/>
  <c r="E15" i="42"/>
  <c r="D15" i="42"/>
  <c r="C15" i="42"/>
  <c r="F14" i="42"/>
  <c r="F10" i="42"/>
  <c r="F7" i="42"/>
  <c r="F4" i="42"/>
  <c r="E32" i="41"/>
  <c r="E31" i="41"/>
  <c r="D32" i="41"/>
  <c r="D31" i="41"/>
  <c r="D30" i="41"/>
  <c r="I49" i="38"/>
  <c r="H49" i="38"/>
  <c r="G49" i="38"/>
  <c r="I48" i="38"/>
  <c r="H48" i="38"/>
  <c r="G48" i="38"/>
  <c r="I47" i="38"/>
  <c r="H47" i="38"/>
  <c r="G47" i="38"/>
  <c r="I46" i="38"/>
  <c r="H46" i="38"/>
  <c r="G46" i="38"/>
  <c r="J46" i="38" s="1"/>
  <c r="D38" i="37"/>
  <c r="E38" i="37" s="1"/>
  <c r="G38" i="37" s="1"/>
  <c r="F38" i="37"/>
  <c r="F40" i="37"/>
  <c r="D40" i="37"/>
  <c r="E40" i="37" s="1"/>
  <c r="G40" i="37" s="1"/>
  <c r="F39" i="37"/>
  <c r="D39" i="37"/>
  <c r="E39" i="37" s="1"/>
  <c r="B34" i="37"/>
  <c r="B35" i="37"/>
  <c r="E26" i="37"/>
  <c r="C27" i="37"/>
  <c r="D26" i="37"/>
  <c r="B26" i="37"/>
  <c r="C26" i="37"/>
  <c r="A24" i="21"/>
  <c r="A9" i="21"/>
  <c r="A8" i="21"/>
  <c r="A7" i="21"/>
  <c r="A6" i="21"/>
  <c r="A5" i="21"/>
  <c r="A4" i="21"/>
  <c r="G4" i="21" s="1"/>
  <c r="A3" i="21"/>
  <c r="G3" i="21" s="1"/>
  <c r="G8" i="21" l="1"/>
  <c r="G6" i="21"/>
  <c r="J49" i="38"/>
  <c r="H50" i="38"/>
  <c r="G39" i="37"/>
  <c r="I50" i="38"/>
  <c r="J48" i="38"/>
  <c r="J47" i="38"/>
  <c r="J50" i="38" s="1"/>
  <c r="F15" i="42"/>
  <c r="F16" i="42" s="1"/>
  <c r="F17" i="42" s="1"/>
  <c r="F18" i="42" s="1"/>
  <c r="F19" i="42" s="1"/>
  <c r="F20" i="42" s="1"/>
  <c r="F21" i="42" s="1"/>
  <c r="F22" i="42" s="1"/>
  <c r="F23" i="42" s="1"/>
  <c r="F24" i="42" s="1"/>
  <c r="F25" i="42" s="1"/>
  <c r="F26" i="42" s="1"/>
  <c r="F27" i="42" s="1"/>
  <c r="F28" i="42" s="1"/>
  <c r="F29" i="42" s="1"/>
  <c r="F30" i="42" s="1"/>
  <c r="F31" i="42" s="1"/>
  <c r="F32" i="42" s="1"/>
  <c r="F33" i="42" s="1"/>
  <c r="F34" i="42" s="1"/>
  <c r="F35" i="42" s="1"/>
  <c r="F36" i="42" s="1"/>
  <c r="F37" i="42" s="1"/>
  <c r="F38" i="42" s="1"/>
  <c r="F39" i="42" s="1"/>
  <c r="F40" i="42" s="1"/>
  <c r="F41" i="42" s="1"/>
  <c r="F42" i="42" s="1"/>
  <c r="F43" i="42" s="1"/>
  <c r="F44" i="42" s="1"/>
  <c r="F45" i="42" s="1"/>
  <c r="F46" i="42" s="1"/>
  <c r="F47" i="42" s="1"/>
  <c r="F48" i="42" s="1"/>
  <c r="F49" i="42" s="1"/>
  <c r="F50" i="42" s="1"/>
  <c r="G50" i="38"/>
  <c r="G24" i="21"/>
  <c r="F24" i="21" s="1"/>
  <c r="B24" i="21"/>
  <c r="D24" i="21"/>
  <c r="C24" i="21"/>
  <c r="B37" i="3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sysadmin</author>
    <author>Sarah</author>
  </authors>
  <commentList>
    <comment ref="A1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sysadmin:</t>
        </r>
        <r>
          <rPr>
            <sz val="8"/>
            <color indexed="81"/>
            <rFont val="Tahoma"/>
            <family val="2"/>
          </rPr>
          <t xml:space="preserve">
Insérer la date du jour
CTRL + ;</t>
        </r>
      </text>
    </comment>
    <comment ref="C11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Résultat en ligne 24 et 26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Résultats déplacés en ligne 29 - 32 - 35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F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Réponse en ligne 25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Résultats en ligne 26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E3" authorId="0" shapeId="0" xr:uid="{3149B83D-2A2F-4B2D-8CF7-3F5FF2EE634F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Résultats en ligne 20 et 23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  <author>Murielle Richard</author>
  </authors>
  <commentList>
    <comment ref="E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Toutes les réponses en ligne 25</t>
        </r>
      </text>
    </comment>
    <comment ref="B14" authorId="1" shapeId="0" xr:uid="{EB77A656-7BC3-4DA6-A363-72BE12E9E25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Entrez votre prénom et nom dans la cellule B14</t>
        </r>
      </text>
    </comment>
    <comment ref="C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2 fonctions possibles pour le même résultat
</t>
        </r>
        <r>
          <rPr>
            <b/>
            <sz val="9"/>
            <color indexed="81"/>
            <rFont val="Tahoma"/>
            <family val="2"/>
          </rPr>
          <t>Remplace</t>
        </r>
        <r>
          <rPr>
            <sz val="9"/>
            <color indexed="81"/>
            <rFont val="Tahoma"/>
            <family val="2"/>
          </rPr>
          <t xml:space="preserve"> ou </t>
        </r>
        <r>
          <rPr>
            <b/>
            <sz val="9"/>
            <color indexed="81"/>
            <rFont val="Tahoma"/>
            <family val="2"/>
          </rPr>
          <t>Substitue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F2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Résultat en F45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I16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Pour éviter l'erreur Valeur dans la formule et surtout d'intriguer les participants, Excel préfère que cette zone de critère soit à droite ou sous la base de données de référence.</t>
        </r>
      </text>
    </comment>
  </commentList>
</comments>
</file>

<file path=xl/sharedStrings.xml><?xml version="1.0" encoding="utf-8"?>
<sst xmlns="http://schemas.openxmlformats.org/spreadsheetml/2006/main" count="387" uniqueCount="193">
  <si>
    <t>Total</t>
  </si>
  <si>
    <t>Date de
Facturation</t>
  </si>
  <si>
    <t>ÉCHÉANCE 1</t>
  </si>
  <si>
    <t>Montréal</t>
  </si>
  <si>
    <t>Emprunt pour une belle bagnole</t>
  </si>
  <si>
    <t>Capital</t>
  </si>
  <si>
    <t>Intérêt</t>
  </si>
  <si>
    <t>Ans (Durée)</t>
  </si>
  <si>
    <t>VPM = montant fixe à débourser pour un montant, taux et nombre d'année</t>
  </si>
  <si>
    <t>VPM
Mensualité</t>
  </si>
  <si>
    <t>INTPER
Intérêt</t>
  </si>
  <si>
    <t>PRINCPER
Capital</t>
  </si>
  <si>
    <t>Paiement mensuel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</si>
  <si>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</si>
  <si>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Paiement reçu</t>
  </si>
  <si>
    <t>Suivi de la facturation</t>
  </si>
  <si>
    <t>RÉSULTAT SCOLAIRE</t>
  </si>
  <si>
    <t>CONDITION SI / ET</t>
  </si>
  <si>
    <t>ÉTUDIANT</t>
  </si>
  <si>
    <t>Cours A 356
Français</t>
  </si>
  <si>
    <t>En pension
sur le Campus</t>
  </si>
  <si>
    <t>Remboursement
Pension au Campus
Si Réussite à 85% et plus</t>
  </si>
  <si>
    <t>PARIS, Christine</t>
  </si>
  <si>
    <t>OUI</t>
  </si>
  <si>
    <t>PARIS, Corinne</t>
  </si>
  <si>
    <t>NON</t>
  </si>
  <si>
    <t>VÉZINA, Andrée</t>
  </si>
  <si>
    <t>BEAUDRY, Pierre</t>
  </si>
  <si>
    <t>BOUCHARD, Étienne</t>
  </si>
  <si>
    <t>RICHARD, Alexandre</t>
  </si>
  <si>
    <t>LABONTÉ, Danielle</t>
  </si>
  <si>
    <t>LAPIERRE, Marcel</t>
  </si>
  <si>
    <t>BESSETTE, Benoît</t>
  </si>
  <si>
    <t>DUVAL, Manon</t>
  </si>
  <si>
    <t>CONDITION  SI / ET</t>
  </si>
  <si>
    <t>SI RÉSULTAT &gt;=85</t>
  </si>
  <si>
    <t>ET</t>
  </si>
  <si>
    <t>ÉTUDIANT EN PENSION AU CAMPUS, COLONNE C = "OUI"</t>
  </si>
  <si>
    <t>ALORS</t>
  </si>
  <si>
    <t>= REMBOURSEMENT</t>
  </si>
  <si>
    <t>SINON:</t>
  </si>
  <si>
    <t>RÉPONSE</t>
  </si>
  <si>
    <t>=SI(ET(B3&gt;=85;C3="OUI");"REMBOURSEMENT";"")</t>
  </si>
  <si>
    <t>CONDITION SIMPLE</t>
  </si>
  <si>
    <t>CONDITION COMPLEXE</t>
  </si>
  <si>
    <t>Cours A 456
Français</t>
  </si>
  <si>
    <t>Réussite ou Échec</t>
  </si>
  <si>
    <t>COMMENTAIRE</t>
  </si>
  <si>
    <t>FONCTION "SI"</t>
  </si>
  <si>
    <t>&gt;=60 = RÉUSSITE</t>
  </si>
  <si>
    <t>Méritas</t>
  </si>
  <si>
    <t>&gt;=94</t>
  </si>
  <si>
    <t>SINON = ÉCHEC</t>
  </si>
  <si>
    <t>Excellent</t>
  </si>
  <si>
    <t>&gt;=80</t>
  </si>
  <si>
    <t>Très bien</t>
  </si>
  <si>
    <t>&gt;=75</t>
  </si>
  <si>
    <t>Satisfaisant</t>
  </si>
  <si>
    <t>&gt;=65</t>
  </si>
  <si>
    <t>Attention: Risque d'Échec</t>
  </si>
  <si>
    <t>&gt;=60</t>
  </si>
  <si>
    <t>Échec</t>
  </si>
  <si>
    <t>RÉPONSE: CONDITION SIMPLE</t>
  </si>
  <si>
    <t>=SI(B3&gt;=60;"Réussite";"Échec")</t>
  </si>
  <si>
    <t>RÉPONSE: CONDITION COMPLEXE</t>
  </si>
  <si>
    <t>=SI(B3&gt;=94;"Méritas";SI(B3&gt;=80;"Excellent";SI(B3&gt;=75;"Très bien";SI(B3&gt;=65;
"Satisfaisant";SI(B3&gt;=60;"Attention Risque d'échec ";"Échec")))))</t>
  </si>
  <si>
    <t>OCTOBRE</t>
  </si>
  <si>
    <t>JANVIER</t>
  </si>
  <si>
    <t>AVRIL</t>
  </si>
  <si>
    <t>JUIN</t>
  </si>
  <si>
    <t>SI LA MOYENNE DE L'ÉTUDIANT EST SUPÉRIEURE OU ÉGALE À 60</t>
  </si>
  <si>
    <t>CONDITION SI / OU</t>
  </si>
  <si>
    <t>NOM</t>
  </si>
  <si>
    <t>VENTE
DU MOIS</t>
  </si>
  <si>
    <t>EXPÉRIENCE
(ANNÉE)</t>
  </si>
  <si>
    <t>COMMISSION
( % )</t>
  </si>
  <si>
    <t>COMMISSION
( $ )</t>
  </si>
  <si>
    <t>CONDITION  SI / OU</t>
  </si>
  <si>
    <t>RÉPONSE EN POURCENTAGE</t>
  </si>
  <si>
    <t>&gt;=5</t>
  </si>
  <si>
    <t>=SI(OU(C3&gt;=5;B3&gt;=30000);10%;5%)</t>
  </si>
  <si>
    <t>OU</t>
  </si>
  <si>
    <t>&gt;=30 000</t>
  </si>
  <si>
    <t>RÉPONSE EN  "$"  AVEC FORMULE</t>
  </si>
  <si>
    <t>COMMISSION DE 10%, SINON 5%</t>
  </si>
  <si>
    <t>SINON : ÉCHEC ET REPRISE</t>
  </si>
  <si>
    <t>REPRISE</t>
  </si>
  <si>
    <r>
      <rPr>
        <b/>
        <sz val="11"/>
        <color rgb="FFC00000"/>
        <rFont val="Arial"/>
        <family val="2"/>
      </rPr>
      <t>=SI(MOYENNE(B3:E3)&gt;=60;"OUI";"REPRISE")</t>
    </r>
    <r>
      <rPr>
        <b/>
        <sz val="11"/>
        <rFont val="Arial"/>
        <family val="2"/>
      </rPr>
      <t xml:space="preserve"> OU </t>
    </r>
    <r>
      <rPr>
        <b/>
        <sz val="11"/>
        <color theme="3"/>
        <rFont val="Arial"/>
        <family val="2"/>
      </rPr>
      <t>=SI(MOYENNE(B3:E3)&gt;=60;$F$15;$F$16)</t>
    </r>
  </si>
  <si>
    <t>"PAYÉ" OU "NON-PAYÉ"</t>
  </si>
  <si>
    <t xml:space="preserve"> AUCUN REMBOURSEMENT ""</t>
  </si>
  <si>
    <t>INSCRIPTION POUR L'ANNÉE SUIVANTE</t>
  </si>
  <si>
    <t>=SI(OU(C3&gt;=5;B3&gt;=30000);B3*10%;B3*5%)</t>
  </si>
  <si>
    <t>ÉCHÉANCE 2</t>
  </si>
  <si>
    <t>ÉCHÉANCE 3</t>
  </si>
  <si>
    <t>Si-FAUX</t>
  </si>
  <si>
    <t>COURS : FRANÇAIS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</si>
  <si>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</si>
  <si>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</si>
  <si>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VALEUR À MODIFIER</t>
  </si>
  <si>
    <t>SUBSTITUE (REMPLACE TEXTE)
REMPLACER BL POUR AD</t>
  </si>
  <si>
    <t>SUBSTITUE (ENLEVER LES ESPACES)</t>
  </si>
  <si>
    <t>NBCAR</t>
  </si>
  <si>
    <t>BL10 -18   08</t>
  </si>
  <si>
    <t>BL10-1826</t>
  </si>
  <si>
    <t>BL10-1844</t>
  </si>
  <si>
    <t>BL10-2588</t>
  </si>
  <si>
    <r>
      <t xml:space="preserve">FORMULE : </t>
    </r>
    <r>
      <rPr>
        <b/>
        <sz val="10"/>
        <color indexed="8"/>
        <rFont val="Arial"/>
        <family val="2"/>
      </rPr>
      <t>SUBSTITUE AVEC TEXTE (REMPLACER QC POUR "ON", ESPACE ET TRAIT-D'UNION</t>
    </r>
  </si>
  <si>
    <t>QC-456 567-2</t>
  </si>
  <si>
    <t>1234-56  QC</t>
  </si>
  <si>
    <t>NUMÉRO</t>
  </si>
  <si>
    <t>CONVERTIR</t>
  </si>
  <si>
    <t>MAJUSCULE DU NOM DE FAMILLE</t>
  </si>
  <si>
    <t>DROITE
NUMÉRO (3 CAR.)</t>
  </si>
  <si>
    <t>Claude</t>
  </si>
  <si>
    <t>Lamoureux</t>
  </si>
  <si>
    <t>Christine</t>
  </si>
  <si>
    <t>Paris</t>
  </si>
  <si>
    <t>MOIS</t>
  </si>
  <si>
    <t>NOMBRE</t>
  </si>
  <si>
    <t>VALIDE</t>
  </si>
  <si>
    <t>NOMBRE D'ANOMALIE</t>
  </si>
  <si>
    <t>REFUSE</t>
  </si>
  <si>
    <t>NON ANALYSE</t>
  </si>
  <si>
    <t>TOTALE</t>
  </si>
  <si>
    <t>JUILLET</t>
  </si>
  <si>
    <t>AOÛT</t>
  </si>
  <si>
    <t>SEPTEMBRE</t>
  </si>
  <si>
    <t>Vendu</t>
  </si>
  <si>
    <t>Non</t>
  </si>
  <si>
    <t>Fiche</t>
  </si>
  <si>
    <t>Secteur</t>
  </si>
  <si>
    <t>Adresse</t>
  </si>
  <si>
    <t>Ville</t>
  </si>
  <si>
    <t>Catégorie</t>
  </si>
  <si>
    <t>Prix demandé</t>
  </si>
  <si>
    <t>Évaluation</t>
  </si>
  <si>
    <t>Agent</t>
  </si>
  <si>
    <t>Côte Saint-Luc</t>
  </si>
  <si>
    <t>6942, boulevard Cavendish</t>
  </si>
  <si>
    <t>Duplex</t>
  </si>
  <si>
    <t>Rosemont</t>
  </si>
  <si>
    <t>1062, 6e Avenue</t>
  </si>
  <si>
    <t>Bungalow</t>
  </si>
  <si>
    <t>Oui</t>
  </si>
  <si>
    <t>2138, rue Beaubien</t>
  </si>
  <si>
    <t>Condo</t>
  </si>
  <si>
    <t>Lachine</t>
  </si>
  <si>
    <t>4455, 22e Avenue</t>
  </si>
  <si>
    <t>Cottage</t>
  </si>
  <si>
    <t>Rive Sud</t>
  </si>
  <si>
    <t>1655, boulevard Milan</t>
  </si>
  <si>
    <t>Brossard</t>
  </si>
  <si>
    <t>2749, boulevard Lapinière</t>
  </si>
  <si>
    <t>Rive Nord</t>
  </si>
  <si>
    <t>894, rue Pelletier</t>
  </si>
  <si>
    <t>Vimont</t>
  </si>
  <si>
    <t>5697, boulevard Cousineau</t>
  </si>
  <si>
    <t>Laval</t>
  </si>
  <si>
    <t>Maison de ville</t>
  </si>
  <si>
    <t>222, rue Albert</t>
  </si>
  <si>
    <t>1065, boulevard Lapinière</t>
  </si>
  <si>
    <t>Outremont</t>
  </si>
  <si>
    <t>4603, rue Desjardins</t>
  </si>
  <si>
    <t>451, rue Rodier</t>
  </si>
  <si>
    <t>Anjou</t>
  </si>
  <si>
    <t>966, rue Mayrand</t>
  </si>
  <si>
    <t>Prix maximum :</t>
  </si>
  <si>
    <t>Prix minimum :</t>
  </si>
  <si>
    <t>Prix moyen :</t>
  </si>
  <si>
    <t>Nombre de résidences :</t>
  </si>
  <si>
    <t>BL0236547</t>
  </si>
  <si>
    <t>STXT
DÉMARRER -2ième CAR
PRENDRE 6 CAR.</t>
  </si>
  <si>
    <t>Il suffira ensuite de glisser les formules pour la recopie</t>
  </si>
  <si>
    <t>Corrigé :</t>
  </si>
  <si>
    <t>Réponses :</t>
  </si>
  <si>
    <t>Richard</t>
  </si>
  <si>
    <t>Murielle</t>
  </si>
  <si>
    <t>Résultats :</t>
  </si>
  <si>
    <t>avec nom</t>
  </si>
  <si>
    <t>avec ref cellule</t>
  </si>
  <si>
    <t>Claude Lamoureux</t>
  </si>
  <si>
    <t>Christine Paris</t>
  </si>
  <si>
    <t>RÉPONSE 1: CONDITION COMPLEXE</t>
  </si>
  <si>
    <t>RÉPONSE 2: CONDITION COMPLEXE</t>
  </si>
  <si>
    <t>=SI(B3&gt;=94;$B$15;SI(B3&gt;=80;$B$16;SI(B3&gt;=75;$B$17;SI(B3&gt;=65;$B$18;SI(B3&gt;=60;$B$19;$B$20)))))</t>
  </si>
  <si>
    <t>CONVERTIR (Séparez le prénom de son nom)</t>
  </si>
  <si>
    <r>
      <t xml:space="preserve">CONCATENER Colonne E + "-" + Colonne F +  
"-" + PREMIER CARACTÈRE COL B
FORMULE: STXT OU GAUCHE pour Colonne B
</t>
    </r>
    <r>
      <rPr>
        <b/>
        <sz val="12"/>
        <color rgb="FFFF0000"/>
        <rFont val="Calibri"/>
        <family val="2"/>
        <scheme val="minor"/>
      </rPr>
      <t>Exemple: RIC-834-M</t>
    </r>
  </si>
  <si>
    <t>GAUCHE
NOM FAMILLE (3 CAR.)
Colonne D</t>
  </si>
  <si>
    <t>STXT
DÉMARRER -3ième CAR
PRENDRE 4 CAR.</t>
  </si>
  <si>
    <t>RÉUSSITE</t>
  </si>
  <si>
    <t>TOTAL</t>
  </si>
  <si>
    <t>=SI.CONDITIONS(B3&gt;=94;$B$15;B3&gt;=80;$B$16;B3&gt;=75;$B$17;B3&gt;=65;$B$18;B3&gt;=60;$B$19;B3&lt;60;$B$20)</t>
  </si>
  <si>
    <t>RÉPONSE 3: CONDITION COMPLEXE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</si>
</sst>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d/mmmm/yy"/>
    <numFmt numFmtId="168" formatCode="dd\ mmm\.yyyy"/>
    <numFmt numFmtId="169" formatCode="_ * #,##0_)\ &quot;$&quot;_ ;_ * \(#,##0\)\ &quot;$&quot;_ ;_ * &quot;-&quot;??_)\ &quot;$&quot;_ ;_ @_ "/>
    <numFmt numFmtId="170" formatCode="_ * #,##0_)\ _$_ ;_ * \(#,##0\)\ _$_ ;_ * &quot;-&quot;??_)\ _$_ ;_ @_ "/>
    <numFmt numFmtId="171" formatCode="0.0%"/>
    <numFmt numFmtId="172" formatCode="dd/mm/yy;@"/>
    <numFmt numFmtId="173" formatCode="###,000&quot; &quot;&quot;$&quot;&quot;&quot;;\(###,000&quot;$&quot;\)"/>
  </numFmts>
  <fonts count="5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0"/>
      <name val="Tahoma"/>
      <family val="2"/>
    </font>
    <font>
      <b/>
      <sz val="11"/>
      <color theme="3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2"/>
      <color theme="0"/>
      <name val="Arial"/>
      <family val="2"/>
    </font>
    <font>
      <b/>
      <sz val="22"/>
      <name val="AR BLANCA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MS Sans Serif"/>
    </font>
    <font>
      <b/>
      <u/>
      <sz val="10"/>
      <color indexed="8"/>
      <name val="MS Sans Serif"/>
    </font>
    <font>
      <b/>
      <sz val="12"/>
      <color rgb="FFFF0000"/>
      <name val="Calibri"/>
      <family val="2"/>
      <scheme val="minor"/>
    </font>
    <font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gradientFill type="path" left="0.5" right="0.5" top="0.5" bottom="0.5">
        <stop position="0">
          <color theme="6" tint="0.59999389629810485"/>
        </stop>
        <stop position="1">
          <color theme="4" tint="0.40000610370189521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6" tint="0.79998168889431442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theme="4" tint="0.59999389629810485"/>
      </patternFill>
    </fill>
  </fills>
  <borders count="7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 tint="-0.24994659260841701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23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/>
      <right style="thin">
        <color indexed="23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23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23"/>
      </bottom>
      <diagonal/>
    </border>
    <border>
      <left style="thin">
        <color indexed="40"/>
      </left>
      <right/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23"/>
      </top>
      <bottom style="thin">
        <color indexed="22"/>
      </bottom>
      <diagonal/>
    </border>
    <border>
      <left/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 style="thin">
        <color indexed="22"/>
      </bottom>
      <diagonal/>
    </border>
    <border>
      <left style="thin">
        <color indexed="40"/>
      </left>
      <right/>
      <top style="thin">
        <color indexed="23"/>
      </top>
      <bottom style="thin">
        <color indexed="40"/>
      </bottom>
      <diagonal/>
    </border>
    <border>
      <left/>
      <right/>
      <top style="thin">
        <color indexed="23"/>
      </top>
      <bottom style="thin">
        <color indexed="40"/>
      </bottom>
      <diagonal/>
    </border>
    <border>
      <left/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indexed="23"/>
      </left>
      <right/>
      <top style="thin">
        <color indexed="23"/>
      </top>
      <bottom style="thin">
        <color indexed="40"/>
      </bottom>
      <diagonal/>
    </border>
    <border>
      <left/>
      <right style="thin">
        <color indexed="23"/>
      </right>
      <top style="thin">
        <color indexed="23"/>
      </top>
      <bottom style="thin">
        <color indexed="40"/>
      </bottom>
      <diagonal/>
    </border>
    <border>
      <left style="thin">
        <color indexed="23"/>
      </left>
      <right/>
      <top style="thin">
        <color indexed="40"/>
      </top>
      <bottom style="thin">
        <color indexed="23"/>
      </bottom>
      <diagonal/>
    </border>
    <border>
      <left/>
      <right/>
      <top style="thin">
        <color indexed="40"/>
      </top>
      <bottom style="thin">
        <color indexed="23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6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0" fontId="16" fillId="0" borderId="0"/>
    <xf numFmtId="44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8" fillId="0" borderId="0"/>
    <xf numFmtId="0" fontId="5" fillId="0" borderId="0"/>
    <xf numFmtId="0" fontId="18" fillId="0" borderId="0"/>
    <xf numFmtId="0" fontId="5" fillId="0" borderId="0"/>
    <xf numFmtId="0" fontId="9" fillId="0" borderId="0"/>
    <xf numFmtId="0" fontId="19" fillId="0" borderId="0"/>
    <xf numFmtId="0" fontId="5" fillId="0" borderId="0"/>
    <xf numFmtId="0" fontId="20" fillId="0" borderId="0"/>
    <xf numFmtId="0" fontId="17" fillId="0" borderId="3" applyNumberFormat="0" applyFill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7" borderId="0" applyNumberFormat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0"/>
    <xf numFmtId="0" fontId="28" fillId="0" borderId="3" applyNumberFormat="0" applyFill="0" applyAlignment="0" applyProtection="0"/>
    <xf numFmtId="0" fontId="29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5" fillId="0" borderId="34" applyNumberFormat="0" applyFill="0" applyAlignment="0" applyProtection="0"/>
    <xf numFmtId="0" fontId="7" fillId="0" borderId="0">
      <alignment vertical="top"/>
    </xf>
    <xf numFmtId="0" fontId="1" fillId="0" borderId="0"/>
    <xf numFmtId="0" fontId="3" fillId="0" borderId="0"/>
    <xf numFmtId="0" fontId="20" fillId="0" borderId="0"/>
    <xf numFmtId="0" fontId="20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19" fillId="0" borderId="0"/>
    <xf numFmtId="0" fontId="41" fillId="0" borderId="0"/>
    <xf numFmtId="0" fontId="44" fillId="16" borderId="0" applyNumberFormat="0" applyBorder="0" applyAlignment="0" applyProtection="0"/>
    <xf numFmtId="9" fontId="50" fillId="0" borderId="0" applyFont="0" applyFill="0" applyBorder="0" applyAlignment="0" applyProtection="0"/>
  </cellStyleXfs>
  <cellXfs count="299">
    <xf numFmtId="0" fontId="0" fillId="0" borderId="0" xfId="0"/>
    <xf numFmtId="0" fontId="7" fillId="0" borderId="0" xfId="14" applyFont="1" applyAlignment="1">
      <alignment horizontal="left" wrapText="1"/>
    </xf>
    <xf numFmtId="166" fontId="7" fillId="0" borderId="0" xfId="14" applyNumberFormat="1"/>
    <xf numFmtId="0" fontId="7" fillId="0" borderId="0" xfId="14"/>
    <xf numFmtId="168" fontId="7" fillId="0" borderId="0" xfId="14" applyNumberFormat="1"/>
    <xf numFmtId="166" fontId="7" fillId="0" borderId="4" xfId="14" applyNumberFormat="1" applyFont="1" applyBorder="1" applyAlignment="1">
      <alignment horizontal="left" wrapText="1"/>
    </xf>
    <xf numFmtId="0" fontId="7" fillId="0" borderId="5" xfId="14" applyFont="1" applyBorder="1" applyAlignment="1">
      <alignment horizontal="left" wrapText="1"/>
    </xf>
    <xf numFmtId="166" fontId="7" fillId="0" borderId="6" xfId="14" applyNumberFormat="1" applyBorder="1"/>
    <xf numFmtId="0" fontId="7" fillId="0" borderId="7" xfId="14" applyBorder="1"/>
    <xf numFmtId="0" fontId="7" fillId="3" borderId="7" xfId="14" applyNumberFormat="1" applyFill="1" applyBorder="1"/>
    <xf numFmtId="0" fontId="7" fillId="3" borderId="7" xfId="14" applyFill="1" applyBorder="1"/>
    <xf numFmtId="167" fontId="7" fillId="3" borderId="7" xfId="14" applyNumberFormat="1" applyFill="1" applyBorder="1"/>
    <xf numFmtId="166" fontId="7" fillId="0" borderId="8" xfId="14" applyNumberFormat="1" applyBorder="1"/>
    <xf numFmtId="0" fontId="7" fillId="3" borderId="9" xfId="14" applyFill="1" applyBorder="1"/>
    <xf numFmtId="14" fontId="7" fillId="0" borderId="0" xfId="14" applyNumberFormat="1"/>
    <xf numFmtId="0" fontId="7" fillId="0" borderId="0" xfId="14" applyFont="1" applyBorder="1" applyAlignment="1">
      <alignment horizontal="left" wrapText="1"/>
    </xf>
    <xf numFmtId="0" fontId="7" fillId="0" borderId="0" xfId="14" applyBorder="1"/>
    <xf numFmtId="0" fontId="7" fillId="3" borderId="0" xfId="14" applyNumberFormat="1" applyFill="1" applyBorder="1"/>
    <xf numFmtId="0" fontId="7" fillId="4" borderId="0" xfId="14" applyNumberFormat="1" applyFill="1" applyBorder="1"/>
    <xf numFmtId="0" fontId="7" fillId="4" borderId="0" xfId="14" applyFill="1" applyBorder="1"/>
    <xf numFmtId="0" fontId="4" fillId="0" borderId="0" xfId="32" applyFont="1" applyAlignment="1">
      <alignment wrapText="1"/>
    </xf>
    <xf numFmtId="0" fontId="4" fillId="0" borderId="13" xfId="32" applyFont="1" applyBorder="1" applyAlignment="1">
      <alignment horizontal="left" wrapText="1"/>
    </xf>
    <xf numFmtId="0" fontId="4" fillId="0" borderId="14" xfId="32" applyFont="1" applyFill="1" applyBorder="1" applyAlignment="1">
      <alignment horizontal="left" wrapText="1"/>
    </xf>
    <xf numFmtId="0" fontId="4" fillId="0" borderId="14" xfId="32" applyFont="1" applyBorder="1" applyAlignment="1">
      <alignment horizontal="left" wrapText="1"/>
    </xf>
    <xf numFmtId="0" fontId="4" fillId="0" borderId="15" xfId="32" applyFont="1" applyBorder="1" applyAlignment="1">
      <alignment horizontal="left" wrapText="1"/>
    </xf>
    <xf numFmtId="0" fontId="4" fillId="0" borderId="0" xfId="32" applyFont="1" applyAlignment="1">
      <alignment horizontal="left" wrapText="1"/>
    </xf>
    <xf numFmtId="0" fontId="3" fillId="0" borderId="10" xfId="32" applyBorder="1" applyAlignment="1">
      <alignment horizontal="left" indent="1"/>
    </xf>
    <xf numFmtId="0" fontId="3" fillId="0" borderId="11" xfId="32" applyBorder="1" applyAlignment="1">
      <alignment horizontal="center"/>
    </xf>
    <xf numFmtId="0" fontId="3" fillId="0" borderId="11" xfId="32" applyFont="1" applyBorder="1" applyAlignment="1">
      <alignment horizontal="center"/>
    </xf>
    <xf numFmtId="0" fontId="3" fillId="0" borderId="12" xfId="32" applyBorder="1"/>
    <xf numFmtId="0" fontId="3" fillId="0" borderId="0" xfId="32"/>
    <xf numFmtId="0" fontId="3" fillId="0" borderId="16" xfId="32" applyBorder="1" applyAlignment="1">
      <alignment horizontal="left" indent="1"/>
    </xf>
    <xf numFmtId="0" fontId="3" fillId="0" borderId="1" xfId="32" applyBorder="1" applyAlignment="1">
      <alignment horizontal="center"/>
    </xf>
    <xf numFmtId="0" fontId="3" fillId="0" borderId="1" xfId="32" applyFont="1" applyBorder="1" applyAlignment="1">
      <alignment horizontal="center"/>
    </xf>
    <xf numFmtId="0" fontId="3" fillId="0" borderId="17" xfId="32" applyBorder="1"/>
    <xf numFmtId="0" fontId="3" fillId="0" borderId="1" xfId="32" applyFont="1" applyBorder="1" applyAlignment="1">
      <alignment horizontal="center" wrapText="1"/>
    </xf>
    <xf numFmtId="0" fontId="3" fillId="0" borderId="18" xfId="32" applyBorder="1" applyAlignment="1">
      <alignment horizontal="left" indent="1"/>
    </xf>
    <xf numFmtId="0" fontId="3" fillId="0" borderId="19" xfId="32" applyBorder="1" applyAlignment="1">
      <alignment horizontal="center"/>
    </xf>
    <xf numFmtId="0" fontId="3" fillId="0" borderId="19" xfId="32" applyFont="1" applyBorder="1" applyAlignment="1">
      <alignment horizontal="center" wrapText="1"/>
    </xf>
    <xf numFmtId="0" fontId="3" fillId="0" borderId="20" xfId="32" applyBorder="1"/>
    <xf numFmtId="0" fontId="4" fillId="0" borderId="18" xfId="32" applyFont="1" applyFill="1" applyBorder="1" applyAlignment="1">
      <alignment horizontal="left" indent="1"/>
    </xf>
    <xf numFmtId="0" fontId="4" fillId="5" borderId="10" xfId="32" applyFont="1" applyFill="1" applyBorder="1" applyAlignment="1">
      <alignment wrapText="1"/>
    </xf>
    <xf numFmtId="0" fontId="4" fillId="5" borderId="11" xfId="32" applyFont="1" applyFill="1" applyBorder="1" applyAlignment="1">
      <alignment wrapText="1"/>
    </xf>
    <xf numFmtId="0" fontId="4" fillId="5" borderId="12" xfId="32" applyFont="1" applyFill="1" applyBorder="1" applyAlignment="1">
      <alignment wrapText="1"/>
    </xf>
    <xf numFmtId="0" fontId="4" fillId="5" borderId="11" xfId="32" applyNumberFormat="1" applyFont="1" applyFill="1" applyBorder="1" applyAlignment="1">
      <alignment wrapText="1"/>
    </xf>
    <xf numFmtId="0" fontId="3" fillId="0" borderId="0" xfId="32" applyFill="1" applyBorder="1"/>
    <xf numFmtId="0" fontId="4" fillId="0" borderId="24" xfId="32" applyFont="1" applyFill="1" applyBorder="1" applyAlignment="1">
      <alignment horizontal="left" wrapText="1"/>
    </xf>
    <xf numFmtId="0" fontId="4" fillId="0" borderId="25" xfId="32" applyFont="1" applyFill="1" applyBorder="1" applyAlignment="1">
      <alignment horizontal="left" wrapText="1"/>
    </xf>
    <xf numFmtId="0" fontId="3" fillId="0" borderId="24" xfId="32" applyFill="1" applyBorder="1" applyAlignment="1">
      <alignment horizontal="left" indent="1"/>
    </xf>
    <xf numFmtId="0" fontId="3" fillId="0" borderId="25" xfId="32" applyFill="1" applyBorder="1" applyAlignment="1">
      <alignment horizontal="center"/>
    </xf>
    <xf numFmtId="0" fontId="3" fillId="0" borderId="25" xfId="32" applyFill="1" applyBorder="1" applyAlignment="1">
      <alignment horizontal="left" indent="1"/>
    </xf>
    <xf numFmtId="0" fontId="3" fillId="0" borderId="27" xfId="32" applyFill="1" applyBorder="1" applyAlignment="1">
      <alignment horizontal="left" indent="1"/>
    </xf>
    <xf numFmtId="0" fontId="3" fillId="0" borderId="28" xfId="32" applyFill="1" applyBorder="1" applyAlignment="1">
      <alignment horizontal="center"/>
    </xf>
    <xf numFmtId="0" fontId="3" fillId="0" borderId="28" xfId="32" applyFill="1" applyBorder="1" applyAlignment="1">
      <alignment horizontal="left" indent="1"/>
    </xf>
    <xf numFmtId="0" fontId="4" fillId="0" borderId="24" xfId="32" applyFont="1" applyFill="1" applyBorder="1" applyAlignment="1">
      <alignment horizontal="left" indent="1"/>
    </xf>
    <xf numFmtId="0" fontId="4" fillId="0" borderId="27" xfId="32" applyFont="1" applyFill="1" applyBorder="1" applyAlignment="1">
      <alignment horizontal="left" indent="1"/>
    </xf>
    <xf numFmtId="0" fontId="4" fillId="6" borderId="21" xfId="32" applyFont="1" applyFill="1" applyBorder="1" applyAlignment="1"/>
    <xf numFmtId="0" fontId="4" fillId="6" borderId="22" xfId="32" applyFont="1" applyFill="1" applyBorder="1" applyAlignment="1">
      <alignment horizontal="left"/>
    </xf>
    <xf numFmtId="0" fontId="4" fillId="6" borderId="22" xfId="32" applyFont="1" applyFill="1" applyBorder="1" applyAlignment="1">
      <alignment wrapText="1"/>
    </xf>
    <xf numFmtId="0" fontId="3" fillId="0" borderId="0" xfId="38"/>
    <xf numFmtId="0" fontId="4" fillId="0" borderId="0" xfId="38" applyFont="1" applyAlignment="1">
      <alignment wrapText="1"/>
    </xf>
    <xf numFmtId="0" fontId="4" fillId="0" borderId="16" xfId="38" applyFont="1" applyFill="1" applyBorder="1"/>
    <xf numFmtId="165" fontId="4" fillId="0" borderId="1" xfId="33" applyFont="1" applyFill="1" applyBorder="1" applyAlignment="1">
      <alignment horizontal="center" wrapText="1"/>
    </xf>
    <xf numFmtId="0" fontId="4" fillId="0" borderId="1" xfId="38" applyFont="1" applyFill="1" applyBorder="1" applyAlignment="1">
      <alignment horizontal="center" wrapText="1"/>
    </xf>
    <xf numFmtId="0" fontId="4" fillId="0" borderId="17" xfId="38" applyFont="1" applyFill="1" applyBorder="1" applyAlignment="1">
      <alignment horizontal="center" wrapText="1"/>
    </xf>
    <xf numFmtId="0" fontId="3" fillId="0" borderId="0" xfId="38" applyFill="1"/>
    <xf numFmtId="0" fontId="3" fillId="0" borderId="16" xfId="38" applyFill="1" applyBorder="1" applyAlignment="1">
      <alignment horizontal="left" indent="1"/>
    </xf>
    <xf numFmtId="165" fontId="3" fillId="0" borderId="1" xfId="33" applyFill="1" applyBorder="1" applyAlignment="1">
      <alignment horizontal="center"/>
    </xf>
    <xf numFmtId="9" fontId="3" fillId="0" borderId="1" xfId="41" applyFill="1" applyBorder="1" applyAlignment="1">
      <alignment horizontal="right"/>
    </xf>
    <xf numFmtId="165" fontId="3" fillId="0" borderId="17" xfId="33" applyFill="1" applyBorder="1" applyAlignment="1">
      <alignment horizontal="left"/>
    </xf>
    <xf numFmtId="0" fontId="3" fillId="0" borderId="18" xfId="38" applyFill="1" applyBorder="1" applyAlignment="1">
      <alignment horizontal="left" indent="1"/>
    </xf>
    <xf numFmtId="165" fontId="3" fillId="0" borderId="19" xfId="33" applyFill="1" applyBorder="1" applyAlignment="1">
      <alignment horizontal="center"/>
    </xf>
    <xf numFmtId="9" fontId="3" fillId="0" borderId="19" xfId="41" applyFill="1" applyBorder="1" applyAlignment="1">
      <alignment horizontal="right"/>
    </xf>
    <xf numFmtId="165" fontId="3" fillId="0" borderId="20" xfId="33" applyFill="1" applyBorder="1" applyAlignment="1">
      <alignment horizontal="left"/>
    </xf>
    <xf numFmtId="0" fontId="3" fillId="0" borderId="0" xfId="38" applyFill="1" applyBorder="1"/>
    <xf numFmtId="0" fontId="4" fillId="0" borderId="24" xfId="38" applyFont="1" applyFill="1" applyBorder="1" applyAlignment="1">
      <alignment horizontal="left" wrapText="1"/>
    </xf>
    <xf numFmtId="0" fontId="4" fillId="0" borderId="25" xfId="38" applyFont="1" applyFill="1" applyBorder="1" applyAlignment="1">
      <alignment horizontal="center"/>
    </xf>
    <xf numFmtId="0" fontId="4" fillId="0" borderId="25" xfId="38" applyFont="1" applyFill="1" applyBorder="1" applyAlignment="1">
      <alignment horizontal="center" wrapText="1"/>
    </xf>
    <xf numFmtId="0" fontId="4" fillId="0" borderId="25" xfId="38" applyFont="1" applyBorder="1" applyAlignment="1">
      <alignment horizontal="center"/>
    </xf>
    <xf numFmtId="0" fontId="4" fillId="0" borderId="0" xfId="38" applyFont="1" applyFill="1" applyBorder="1"/>
    <xf numFmtId="0" fontId="3" fillId="0" borderId="24" xfId="38" applyFill="1" applyBorder="1" applyAlignment="1">
      <alignment horizontal="left" indent="1"/>
    </xf>
    <xf numFmtId="0" fontId="3" fillId="0" borderId="25" xfId="38" applyFill="1" applyBorder="1" applyAlignment="1">
      <alignment horizontal="center"/>
    </xf>
    <xf numFmtId="0" fontId="3" fillId="0" borderId="25" xfId="38" applyBorder="1" applyAlignment="1">
      <alignment horizontal="center"/>
    </xf>
    <xf numFmtId="0" fontId="3" fillId="0" borderId="26" xfId="38" applyFill="1" applyBorder="1" applyAlignment="1">
      <alignment horizontal="left" indent="1"/>
    </xf>
    <xf numFmtId="0" fontId="3" fillId="0" borderId="27" xfId="38" applyFill="1" applyBorder="1" applyAlignment="1">
      <alignment horizontal="left" indent="1"/>
    </xf>
    <xf numFmtId="0" fontId="3" fillId="0" borderId="28" xfId="38" applyFill="1" applyBorder="1" applyAlignment="1">
      <alignment horizontal="center"/>
    </xf>
    <xf numFmtId="0" fontId="3" fillId="0" borderId="28" xfId="38" applyBorder="1" applyAlignment="1">
      <alignment horizontal="center"/>
    </xf>
    <xf numFmtId="0" fontId="3" fillId="0" borderId="30" xfId="38" applyFill="1" applyBorder="1" applyAlignment="1">
      <alignment horizontal="left" indent="1"/>
    </xf>
    <xf numFmtId="0" fontId="3" fillId="0" borderId="23" xfId="38" applyFill="1" applyBorder="1"/>
    <xf numFmtId="0" fontId="4" fillId="0" borderId="25" xfId="38" applyFont="1" applyFill="1" applyBorder="1" applyAlignment="1">
      <alignment horizontal="left"/>
    </xf>
    <xf numFmtId="0" fontId="4" fillId="0" borderId="26" xfId="38" applyFont="1" applyFill="1" applyBorder="1" applyAlignment="1">
      <alignment horizontal="left"/>
    </xf>
    <xf numFmtId="0" fontId="4" fillId="0" borderId="28" xfId="38" applyFont="1" applyFill="1" applyBorder="1" applyAlignment="1">
      <alignment horizontal="center"/>
    </xf>
    <xf numFmtId="0" fontId="23" fillId="0" borderId="0" xfId="38" applyFont="1" applyFill="1" applyBorder="1"/>
    <xf numFmtId="0" fontId="15" fillId="0" borderId="0" xfId="38" applyFont="1" applyFill="1" applyBorder="1" applyAlignment="1">
      <alignment vertical="center" wrapText="1"/>
    </xf>
    <xf numFmtId="0" fontId="4" fillId="0" borderId="26" xfId="38" applyFont="1" applyFill="1" applyBorder="1" applyAlignment="1">
      <alignment horizontal="center" wrapText="1"/>
    </xf>
    <xf numFmtId="0" fontId="3" fillId="0" borderId="1" xfId="38" applyFill="1" applyBorder="1" applyAlignment="1">
      <alignment horizontal="center"/>
    </xf>
    <xf numFmtId="0" fontId="3" fillId="0" borderId="19" xfId="38" applyFill="1" applyBorder="1" applyAlignment="1">
      <alignment horizontal="center"/>
    </xf>
    <xf numFmtId="0" fontId="23" fillId="9" borderId="21" xfId="38" applyFont="1" applyFill="1" applyBorder="1" applyAlignment="1"/>
    <xf numFmtId="0" fontId="23" fillId="9" borderId="23" xfId="38" applyFont="1" applyFill="1" applyBorder="1" applyAlignment="1">
      <alignment horizontal="center" wrapText="1"/>
    </xf>
    <xf numFmtId="0" fontId="12" fillId="0" borderId="0" xfId="45" applyFont="1"/>
    <xf numFmtId="0" fontId="13" fillId="0" borderId="0" xfId="45" applyFont="1" applyFill="1" applyBorder="1" applyAlignment="1">
      <alignment horizontal="center"/>
    </xf>
    <xf numFmtId="0" fontId="12" fillId="0" borderId="0" xfId="45" applyFont="1" applyFill="1"/>
    <xf numFmtId="0" fontId="4" fillId="0" borderId="47" xfId="45" applyFont="1" applyBorder="1"/>
    <xf numFmtId="169" fontId="4" fillId="0" borderId="48" xfId="46" applyNumberFormat="1" applyFont="1" applyBorder="1" applyAlignment="1">
      <alignment horizontal="center"/>
    </xf>
    <xf numFmtId="0" fontId="4" fillId="0" borderId="48" xfId="45" applyFont="1" applyBorder="1"/>
    <xf numFmtId="9" fontId="4" fillId="0" borderId="48" xfId="47" applyFont="1" applyBorder="1"/>
    <xf numFmtId="170" fontId="4" fillId="12" borderId="49" xfId="48" applyNumberFormat="1" applyFont="1" applyFill="1" applyBorder="1"/>
    <xf numFmtId="170" fontId="4" fillId="0" borderId="48" xfId="48" applyNumberFormat="1" applyFont="1" applyBorder="1"/>
    <xf numFmtId="171" fontId="4" fillId="0" borderId="48" xfId="47" applyNumberFormat="1" applyFont="1" applyBorder="1"/>
    <xf numFmtId="169" fontId="4" fillId="0" borderId="48" xfId="46" applyNumberFormat="1" applyFont="1" applyBorder="1" applyAlignment="1">
      <alignment horizontal="center" wrapText="1"/>
    </xf>
    <xf numFmtId="169" fontId="4" fillId="12" borderId="49" xfId="46" applyNumberFormat="1" applyFont="1" applyFill="1" applyBorder="1" applyAlignment="1">
      <alignment horizontal="center"/>
    </xf>
    <xf numFmtId="0" fontId="4" fillId="0" borderId="50" xfId="45" applyFont="1" applyBorder="1"/>
    <xf numFmtId="169" fontId="4" fillId="0" borderId="51" xfId="46" applyNumberFormat="1" applyFont="1" applyBorder="1" applyAlignment="1">
      <alignment horizontal="center"/>
    </xf>
    <xf numFmtId="0" fontId="4" fillId="0" borderId="51" xfId="45" applyFont="1" applyBorder="1"/>
    <xf numFmtId="9" fontId="4" fillId="0" borderId="51" xfId="47" applyFont="1" applyBorder="1"/>
    <xf numFmtId="8" fontId="4" fillId="0" borderId="51" xfId="45" applyNumberFormat="1" applyFont="1" applyBorder="1"/>
    <xf numFmtId="170" fontId="4" fillId="0" borderId="52" xfId="48" applyNumberFormat="1" applyFont="1" applyBorder="1"/>
    <xf numFmtId="0" fontId="3" fillId="0" borderId="47" xfId="45" applyFont="1" applyBorder="1"/>
    <xf numFmtId="0" fontId="3" fillId="0" borderId="48" xfId="45" applyFont="1" applyBorder="1"/>
    <xf numFmtId="8" fontId="4" fillId="11" borderId="48" xfId="45" applyNumberFormat="1" applyFont="1" applyFill="1" applyBorder="1" applyAlignment="1">
      <alignment horizontal="center" wrapText="1"/>
    </xf>
    <xf numFmtId="164" fontId="4" fillId="11" borderId="48" xfId="45" applyNumberFormat="1" applyFont="1" applyFill="1" applyBorder="1" applyAlignment="1">
      <alignment horizontal="center" wrapText="1"/>
    </xf>
    <xf numFmtId="169" fontId="4" fillId="0" borderId="49" xfId="46" applyNumberFormat="1" applyFont="1" applyBorder="1" applyAlignment="1">
      <alignment horizontal="center"/>
    </xf>
    <xf numFmtId="0" fontId="12" fillId="0" borderId="45" xfId="45" applyFont="1" applyBorder="1"/>
    <xf numFmtId="8" fontId="12" fillId="12" borderId="45" xfId="45" applyNumberFormat="1" applyFont="1" applyFill="1" applyBorder="1"/>
    <xf numFmtId="44" fontId="12" fillId="12" borderId="45" xfId="46" applyNumberFormat="1" applyFont="1" applyFill="1" applyBorder="1"/>
    <xf numFmtId="8" fontId="12" fillId="12" borderId="45" xfId="46" applyNumberFormat="1" applyFont="1" applyFill="1" applyBorder="1"/>
    <xf numFmtId="44" fontId="12" fillId="0" borderId="46" xfId="46" applyNumberFormat="1" applyFont="1" applyBorder="1"/>
    <xf numFmtId="8" fontId="12" fillId="0" borderId="0" xfId="45" applyNumberFormat="1" applyFont="1"/>
    <xf numFmtId="0" fontId="12" fillId="0" borderId="51" xfId="45" applyFont="1" applyBorder="1"/>
    <xf numFmtId="8" fontId="12" fillId="0" borderId="51" xfId="45" applyNumberFormat="1" applyFont="1" applyBorder="1"/>
    <xf numFmtId="44" fontId="12" fillId="0" borderId="51" xfId="46" applyNumberFormat="1" applyFont="1" applyBorder="1"/>
    <xf numFmtId="44" fontId="12" fillId="0" borderId="52" xfId="46" applyNumberFormat="1" applyFont="1" applyBorder="1"/>
    <xf numFmtId="0" fontId="12" fillId="0" borderId="48" xfId="45" applyFont="1" applyBorder="1"/>
    <xf numFmtId="8" fontId="12" fillId="0" borderId="48" xfId="45" applyNumberFormat="1" applyFont="1" applyBorder="1"/>
    <xf numFmtId="44" fontId="12" fillId="0" borderId="48" xfId="46" applyNumberFormat="1" applyFont="1" applyBorder="1"/>
    <xf numFmtId="44" fontId="14" fillId="0" borderId="49" xfId="46" applyNumberFormat="1" applyFont="1" applyBorder="1"/>
    <xf numFmtId="0" fontId="35" fillId="0" borderId="34" xfId="49" applyAlignment="1">
      <alignment wrapText="1"/>
    </xf>
    <xf numFmtId="0" fontId="35" fillId="0" borderId="34" xfId="49" applyAlignment="1">
      <alignment horizontal="center" wrapText="1"/>
    </xf>
    <xf numFmtId="0" fontId="7" fillId="0" borderId="0" xfId="50" applyAlignment="1">
      <alignment wrapText="1"/>
    </xf>
    <xf numFmtId="0" fontId="7" fillId="0" borderId="0" xfId="50" applyFont="1" applyAlignment="1"/>
    <xf numFmtId="0" fontId="7" fillId="0" borderId="0" xfId="50" applyAlignment="1">
      <alignment horizontal="center"/>
    </xf>
    <xf numFmtId="0" fontId="7" fillId="0" borderId="0" xfId="50" applyFont="1" applyFill="1" applyAlignment="1">
      <alignment horizontal="center"/>
    </xf>
    <xf numFmtId="0" fontId="7" fillId="0" borderId="0" xfId="50" applyFill="1" applyAlignment="1">
      <alignment horizontal="center"/>
    </xf>
    <xf numFmtId="0" fontId="7" fillId="0" borderId="0" xfId="50" applyFill="1" applyAlignment="1"/>
    <xf numFmtId="0" fontId="7" fillId="0" borderId="0" xfId="50" applyAlignment="1"/>
    <xf numFmtId="0" fontId="1" fillId="0" borderId="0" xfId="51"/>
    <xf numFmtId="0" fontId="7" fillId="0" borderId="0" xfId="50">
      <alignment vertical="top"/>
    </xf>
    <xf numFmtId="0" fontId="36" fillId="13" borderId="53" xfId="52" applyNumberFormat="1" applyFont="1" applyFill="1" applyBorder="1" applyAlignment="1">
      <alignment horizontal="center" vertical="center" wrapText="1"/>
    </xf>
    <xf numFmtId="0" fontId="36" fillId="13" borderId="54" xfId="52" applyNumberFormat="1" applyFont="1" applyFill="1" applyBorder="1" applyAlignment="1">
      <alignment horizontal="center" vertical="center" wrapText="1"/>
    </xf>
    <xf numFmtId="0" fontId="36" fillId="13" borderId="55" xfId="52" applyNumberFormat="1" applyFont="1" applyFill="1" applyBorder="1" applyAlignment="1">
      <alignment horizontal="center" vertical="center"/>
    </xf>
    <xf numFmtId="0" fontId="20" fillId="0" borderId="0" xfId="53" applyFill="1"/>
    <xf numFmtId="0" fontId="37" fillId="13" borderId="0" xfId="52" applyNumberFormat="1" applyFont="1" applyFill="1" applyBorder="1" applyAlignment="1"/>
    <xf numFmtId="0" fontId="37" fillId="13" borderId="56" xfId="52" applyNumberFormat="1" applyFont="1" applyFill="1" applyBorder="1" applyAlignment="1">
      <alignment horizontal="center"/>
    </xf>
    <xf numFmtId="172" fontId="38" fillId="14" borderId="53" xfId="52" applyNumberFormat="1" applyFont="1" applyFill="1" applyBorder="1" applyAlignment="1">
      <alignment horizontal="center" vertical="center"/>
    </xf>
    <xf numFmtId="0" fontId="38" fillId="14" borderId="54" xfId="52" applyNumberFormat="1" applyFont="1" applyFill="1" applyBorder="1" applyAlignment="1">
      <alignment horizontal="center" vertical="center"/>
    </xf>
    <xf numFmtId="0" fontId="38" fillId="14" borderId="55" xfId="52" applyNumberFormat="1" applyFont="1" applyFill="1" applyBorder="1" applyAlignment="1">
      <alignment horizontal="center" vertical="center"/>
    </xf>
    <xf numFmtId="0" fontId="20" fillId="0" borderId="0" xfId="53"/>
    <xf numFmtId="17" fontId="17" fillId="15" borderId="57" xfId="52" applyNumberFormat="1" applyFont="1" applyFill="1" applyBorder="1" applyAlignment="1">
      <alignment horizontal="center"/>
    </xf>
    <xf numFmtId="0" fontId="2" fillId="15" borderId="58" xfId="52" applyNumberFormat="1" applyFont="1" applyFill="1" applyBorder="1" applyAlignment="1"/>
    <xf numFmtId="0" fontId="17" fillId="15" borderId="58" xfId="52" applyNumberFormat="1" applyFont="1" applyFill="1" applyBorder="1" applyAlignment="1"/>
    <xf numFmtId="172" fontId="38" fillId="0" borderId="53" xfId="52" applyNumberFormat="1" applyFont="1" applyBorder="1" applyAlignment="1">
      <alignment horizontal="center" vertical="center"/>
    </xf>
    <xf numFmtId="0" fontId="38" fillId="0" borderId="54" xfId="52" applyNumberFormat="1" applyFont="1" applyBorder="1" applyAlignment="1">
      <alignment horizontal="center" vertical="center"/>
    </xf>
    <xf numFmtId="0" fontId="38" fillId="0" borderId="55" xfId="52" applyNumberFormat="1" applyFont="1" applyBorder="1" applyAlignment="1">
      <alignment horizontal="center" vertical="center"/>
    </xf>
    <xf numFmtId="17" fontId="17" fillId="15" borderId="59" xfId="52" applyNumberFormat="1" applyFont="1" applyFill="1" applyBorder="1" applyAlignment="1">
      <alignment horizontal="center"/>
    </xf>
    <xf numFmtId="0" fontId="17" fillId="15" borderId="60" xfId="52" applyNumberFormat="1" applyFont="1" applyFill="1" applyBorder="1" applyAlignment="1"/>
    <xf numFmtId="0" fontId="37" fillId="13" borderId="57" xfId="53" applyNumberFormat="1" applyFont="1" applyFill="1" applyBorder="1" applyAlignment="1">
      <alignment horizontal="center"/>
    </xf>
    <xf numFmtId="0" fontId="37" fillId="13" borderId="58" xfId="53" applyNumberFormat="1" applyFont="1" applyFill="1" applyBorder="1" applyAlignment="1"/>
    <xf numFmtId="17" fontId="4" fillId="0" borderId="0" xfId="52" applyNumberFormat="1" applyFont="1" applyBorder="1" applyAlignment="1">
      <alignment horizontal="center"/>
    </xf>
    <xf numFmtId="0" fontId="3" fillId="0" borderId="0" xfId="52" applyBorder="1"/>
    <xf numFmtId="0" fontId="36" fillId="0" borderId="61" xfId="53" applyNumberFormat="1" applyFont="1" applyBorder="1" applyAlignment="1">
      <alignment horizontal="center" vertical="center"/>
    </xf>
    <xf numFmtId="0" fontId="36" fillId="0" borderId="62" xfId="53" applyNumberFormat="1" applyFont="1" applyBorder="1" applyAlignment="1">
      <alignment horizontal="center" vertical="center"/>
    </xf>
    <xf numFmtId="0" fontId="36" fillId="0" borderId="63" xfId="53" applyNumberFormat="1" applyFont="1" applyBorder="1" applyAlignment="1">
      <alignment horizontal="center" vertical="center"/>
    </xf>
    <xf numFmtId="0" fontId="20" fillId="0" borderId="0" xfId="53" applyFont="1"/>
    <xf numFmtId="0" fontId="11" fillId="0" borderId="0" xfId="59" applyFont="1" applyFill="1" applyBorder="1" applyAlignment="1">
      <alignment horizontal="center"/>
    </xf>
    <xf numFmtId="0" fontId="42" fillId="0" borderId="0" xfId="59" applyFont="1" applyFill="1" applyBorder="1"/>
    <xf numFmtId="0" fontId="41" fillId="0" borderId="0" xfId="59"/>
    <xf numFmtId="0" fontId="41" fillId="0" borderId="0" xfId="59" applyAlignment="1">
      <alignment horizontal="center"/>
    </xf>
    <xf numFmtId="0" fontId="42" fillId="0" borderId="0" xfId="59" applyFont="1"/>
    <xf numFmtId="166" fontId="7" fillId="3" borderId="7" xfId="14" applyNumberFormat="1" applyFill="1" applyBorder="1"/>
    <xf numFmtId="0" fontId="45" fillId="0" borderId="0" xfId="14" applyFont="1"/>
    <xf numFmtId="166" fontId="46" fillId="0" borderId="0" xfId="14" applyNumberFormat="1" applyFont="1" applyAlignment="1">
      <alignment horizontal="center"/>
    </xf>
    <xf numFmtId="0" fontId="7" fillId="3" borderId="0" xfId="14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6" fillId="0" borderId="0" xfId="50" applyFont="1" applyAlignment="1"/>
    <xf numFmtId="0" fontId="7" fillId="0" borderId="64" xfId="59" applyFont="1" applyFill="1" applyBorder="1" applyAlignment="1">
      <alignment horizontal="left" wrapText="1"/>
    </xf>
    <xf numFmtId="173" fontId="7" fillId="0" borderId="64" xfId="59" applyNumberFormat="1" applyFont="1" applyFill="1" applyBorder="1" applyAlignment="1">
      <alignment horizontal="right" wrapText="1"/>
    </xf>
    <xf numFmtId="0" fontId="7" fillId="0" borderId="64" xfId="59" applyFont="1" applyFill="1" applyBorder="1" applyAlignment="1">
      <alignment horizontal="center" wrapText="1"/>
    </xf>
    <xf numFmtId="0" fontId="43" fillId="16" borderId="64" xfId="60" applyFont="1" applyBorder="1" applyAlignment="1">
      <alignment horizontal="center" vertical="center"/>
    </xf>
    <xf numFmtId="0" fontId="48" fillId="0" borderId="0" xfId="59" applyFont="1"/>
    <xf numFmtId="0" fontId="47" fillId="0" borderId="0" xfId="59" applyFont="1" applyAlignment="1">
      <alignment horizontal="center"/>
    </xf>
    <xf numFmtId="0" fontId="7" fillId="0" borderId="64" xfId="59" applyFont="1" applyFill="1" applyBorder="1" applyAlignment="1">
      <alignment horizontal="right" wrapText="1"/>
    </xf>
    <xf numFmtId="49" fontId="4" fillId="0" borderId="19" xfId="33" applyNumberFormat="1" applyFont="1" applyFill="1" applyBorder="1" applyAlignment="1">
      <alignment horizontal="left" indent="1"/>
    </xf>
    <xf numFmtId="49" fontId="3" fillId="0" borderId="19" xfId="38" applyNumberFormat="1" applyBorder="1" applyAlignment="1">
      <alignment horizontal="left" indent="1"/>
    </xf>
    <xf numFmtId="49" fontId="3" fillId="0" borderId="20" xfId="38" applyNumberFormat="1" applyBorder="1" applyAlignment="1">
      <alignment horizontal="left" indent="1"/>
    </xf>
    <xf numFmtId="0" fontId="3" fillId="0" borderId="0" xfId="0" applyFont="1" applyAlignment="1">
      <alignment horizontal="center"/>
    </xf>
    <xf numFmtId="9" fontId="7" fillId="0" borderId="0" xfId="61" applyFont="1"/>
    <xf numFmtId="17" fontId="17" fillId="17" borderId="59" xfId="52" applyNumberFormat="1" applyFont="1" applyFill="1" applyBorder="1" applyAlignment="1">
      <alignment horizontal="center"/>
    </xf>
    <xf numFmtId="0" fontId="2" fillId="18" borderId="58" xfId="52" applyNumberFormat="1" applyFont="1" applyFill="1" applyBorder="1" applyAlignment="1"/>
    <xf numFmtId="0" fontId="17" fillId="17" borderId="60" xfId="52" applyNumberFormat="1" applyFont="1" applyFill="1" applyBorder="1" applyAlignment="1"/>
    <xf numFmtId="49" fontId="4" fillId="0" borderId="0" xfId="32" applyNumberFormat="1" applyFont="1" applyBorder="1"/>
    <xf numFmtId="0" fontId="3" fillId="0" borderId="0" xfId="32" applyBorder="1"/>
    <xf numFmtId="0" fontId="4" fillId="0" borderId="67" xfId="32" quotePrefix="1" applyFont="1" applyFill="1" applyBorder="1"/>
    <xf numFmtId="0" fontId="3" fillId="0" borderId="68" xfId="32" applyFill="1" applyBorder="1"/>
    <xf numFmtId="0" fontId="3" fillId="0" borderId="29" xfId="32" applyFill="1" applyBorder="1"/>
    <xf numFmtId="0" fontId="4" fillId="0" borderId="69" xfId="32" applyFont="1" applyFill="1" applyBorder="1" applyAlignment="1">
      <alignment horizontal="left" indent="1"/>
    </xf>
    <xf numFmtId="0" fontId="4" fillId="0" borderId="72" xfId="32" applyFont="1" applyFill="1" applyBorder="1" applyAlignment="1">
      <alignment horizontal="left" indent="1"/>
    </xf>
    <xf numFmtId="0" fontId="4" fillId="0" borderId="74" xfId="32" applyFont="1" applyFill="1" applyBorder="1" applyAlignment="1">
      <alignment horizontal="left" indent="1"/>
    </xf>
    <xf numFmtId="0" fontId="4" fillId="0" borderId="0" xfId="0" applyFont="1"/>
    <xf numFmtId="0" fontId="22" fillId="8" borderId="0" xfId="14" applyFont="1" applyFill="1" applyBorder="1" applyAlignment="1">
      <alignment horizontal="center" vertical="center"/>
    </xf>
    <xf numFmtId="49" fontId="4" fillId="0" borderId="67" xfId="32" applyNumberFormat="1" applyFont="1" applyBorder="1"/>
    <xf numFmtId="49" fontId="4" fillId="0" borderId="68" xfId="32" applyNumberFormat="1" applyFont="1" applyBorder="1"/>
    <xf numFmtId="49" fontId="4" fillId="0" borderId="29" xfId="32" applyNumberFormat="1" applyFont="1" applyBorder="1"/>
    <xf numFmtId="0" fontId="4" fillId="6" borderId="38" xfId="32" applyFont="1" applyFill="1" applyBorder="1" applyAlignment="1">
      <alignment horizontal="left"/>
    </xf>
    <xf numFmtId="0" fontId="4" fillId="6" borderId="39" xfId="32" applyFont="1" applyFill="1" applyBorder="1" applyAlignment="1">
      <alignment horizontal="left"/>
    </xf>
    <xf numFmtId="0" fontId="4" fillId="6" borderId="40" xfId="32" applyFont="1" applyFill="1" applyBorder="1" applyAlignment="1">
      <alignment horizontal="left"/>
    </xf>
    <xf numFmtId="49" fontId="4" fillId="0" borderId="27" xfId="32" applyNumberFormat="1" applyFont="1" applyFill="1" applyBorder="1" applyAlignment="1">
      <alignment horizontal="left" wrapText="1"/>
    </xf>
    <xf numFmtId="49" fontId="4" fillId="0" borderId="28" xfId="32" applyNumberFormat="1" applyFont="1" applyFill="1" applyBorder="1" applyAlignment="1">
      <alignment horizontal="left" wrapText="1"/>
    </xf>
    <xf numFmtId="49" fontId="4" fillId="0" borderId="30" xfId="32" applyNumberFormat="1" applyFont="1" applyFill="1" applyBorder="1" applyAlignment="1">
      <alignment horizontal="left" wrapText="1"/>
    </xf>
    <xf numFmtId="0" fontId="4" fillId="0" borderId="28" xfId="32" applyFont="1" applyFill="1" applyBorder="1" applyAlignment="1">
      <alignment horizontal="left" indent="1"/>
    </xf>
    <xf numFmtId="0" fontId="3" fillId="0" borderId="28" xfId="32" applyBorder="1" applyAlignment="1">
      <alignment horizontal="left" indent="1"/>
    </xf>
    <xf numFmtId="0" fontId="4" fillId="0" borderId="28" xfId="32" applyFont="1" applyFill="1" applyBorder="1" applyAlignment="1">
      <alignment horizontal="left"/>
    </xf>
    <xf numFmtId="0" fontId="3" fillId="0" borderId="30" xfId="32" applyBorder="1" applyAlignment="1">
      <alignment horizontal="left"/>
    </xf>
    <xf numFmtId="0" fontId="3" fillId="0" borderId="0" xfId="32" applyFill="1" applyBorder="1" applyAlignment="1">
      <alignment horizontal="center"/>
    </xf>
    <xf numFmtId="49" fontId="4" fillId="0" borderId="27" xfId="32" applyNumberFormat="1" applyFont="1" applyFill="1" applyBorder="1" applyAlignment="1">
      <alignment horizontal="left" indent="1"/>
    </xf>
    <xf numFmtId="0" fontId="4" fillId="0" borderId="30" xfId="32" applyFont="1" applyFill="1" applyBorder="1" applyAlignment="1">
      <alignment horizontal="left" indent="1"/>
    </xf>
    <xf numFmtId="0" fontId="4" fillId="0" borderId="31" xfId="32" applyFont="1" applyFill="1" applyBorder="1" applyAlignment="1">
      <alignment horizontal="center"/>
    </xf>
    <xf numFmtId="0" fontId="4" fillId="0" borderId="32" xfId="32" applyFont="1" applyFill="1" applyBorder="1" applyAlignment="1">
      <alignment horizontal="center"/>
    </xf>
    <xf numFmtId="0" fontId="4" fillId="0" borderId="33" xfId="32" applyFont="1" applyFill="1" applyBorder="1" applyAlignment="1">
      <alignment horizontal="center"/>
    </xf>
    <xf numFmtId="0" fontId="4" fillId="0" borderId="25" xfId="32" applyFont="1" applyFill="1" applyBorder="1" applyAlignment="1">
      <alignment horizontal="left" indent="1"/>
    </xf>
    <xf numFmtId="0" fontId="3" fillId="0" borderId="25" xfId="32" applyBorder="1" applyAlignment="1">
      <alignment horizontal="left" indent="1"/>
    </xf>
    <xf numFmtId="0" fontId="4" fillId="0" borderId="25" xfId="32" applyFont="1" applyFill="1" applyBorder="1" applyAlignment="1">
      <alignment horizontal="left"/>
    </xf>
    <xf numFmtId="0" fontId="3" fillId="0" borderId="26" xfId="32" applyBorder="1" applyAlignment="1">
      <alignment horizontal="left"/>
    </xf>
    <xf numFmtId="0" fontId="4" fillId="6" borderId="65" xfId="32" applyFont="1" applyFill="1" applyBorder="1" applyAlignment="1">
      <alignment horizontal="left"/>
    </xf>
    <xf numFmtId="0" fontId="4" fillId="6" borderId="66" xfId="32" applyFont="1" applyFill="1" applyBorder="1" applyAlignment="1">
      <alignment horizontal="left"/>
    </xf>
    <xf numFmtId="0" fontId="3" fillId="0" borderId="25" xfId="32" applyFill="1" applyBorder="1" applyAlignment="1">
      <alignment horizontal="left" indent="1"/>
    </xf>
    <xf numFmtId="0" fontId="3" fillId="0" borderId="26" xfId="32" applyBorder="1" applyAlignment="1">
      <alignment horizontal="left" indent="1"/>
    </xf>
    <xf numFmtId="0" fontId="4" fillId="6" borderId="22" xfId="32" applyFont="1" applyFill="1" applyBorder="1" applyAlignment="1">
      <alignment horizontal="left" wrapText="1" indent="1"/>
    </xf>
    <xf numFmtId="0" fontId="3" fillId="6" borderId="23" xfId="32" applyFill="1" applyBorder="1" applyAlignment="1">
      <alignment horizontal="left" indent="1"/>
    </xf>
    <xf numFmtId="0" fontId="4" fillId="0" borderId="25" xfId="32" applyFont="1" applyFill="1" applyBorder="1" applyAlignment="1">
      <alignment horizontal="left" wrapText="1" indent="1"/>
    </xf>
    <xf numFmtId="0" fontId="15" fillId="0" borderId="21" xfId="32" applyFont="1" applyFill="1" applyBorder="1" applyAlignment="1">
      <alignment wrapText="1"/>
    </xf>
    <xf numFmtId="0" fontId="3" fillId="0" borderId="22" xfId="32" applyBorder="1" applyAlignment="1">
      <alignment wrapText="1"/>
    </xf>
    <xf numFmtId="0" fontId="3" fillId="0" borderId="23" xfId="32" applyBorder="1" applyAlignment="1">
      <alignment wrapText="1"/>
    </xf>
    <xf numFmtId="0" fontId="23" fillId="9" borderId="38" xfId="38" applyFont="1" applyFill="1" applyBorder="1" applyAlignment="1">
      <alignment horizontal="center"/>
    </xf>
    <xf numFmtId="0" fontId="23" fillId="9" borderId="39" xfId="38" applyFont="1" applyFill="1" applyBorder="1" applyAlignment="1">
      <alignment horizontal="center"/>
    </xf>
    <xf numFmtId="0" fontId="23" fillId="9" borderId="40" xfId="38" applyFont="1" applyFill="1" applyBorder="1" applyAlignment="1">
      <alignment horizontal="center"/>
    </xf>
    <xf numFmtId="49" fontId="23" fillId="0" borderId="27" xfId="38" quotePrefix="1" applyNumberFormat="1" applyFont="1" applyFill="1" applyBorder="1" applyAlignment="1">
      <alignment wrapText="1"/>
    </xf>
    <xf numFmtId="0" fontId="23" fillId="0" borderId="28" xfId="38" applyFont="1" applyFill="1" applyBorder="1" applyAlignment="1">
      <alignment wrapText="1"/>
    </xf>
    <xf numFmtId="0" fontId="23" fillId="0" borderId="30" xfId="38" applyFont="1" applyBorder="1" applyAlignment="1">
      <alignment wrapText="1"/>
    </xf>
    <xf numFmtId="0" fontId="3" fillId="0" borderId="0" xfId="38" applyFill="1" applyBorder="1" applyAlignment="1">
      <alignment horizontal="center"/>
    </xf>
    <xf numFmtId="0" fontId="4" fillId="0" borderId="21" xfId="38" applyFont="1" applyFill="1" applyBorder="1" applyAlignment="1">
      <alignment wrapText="1"/>
    </xf>
    <xf numFmtId="0" fontId="3" fillId="0" borderId="22" xfId="38" applyBorder="1" applyAlignment="1">
      <alignment wrapText="1"/>
    </xf>
    <xf numFmtId="0" fontId="4" fillId="0" borderId="24" xfId="38" applyFont="1" applyFill="1" applyBorder="1" applyAlignment="1">
      <alignment wrapText="1"/>
    </xf>
    <xf numFmtId="0" fontId="3" fillId="0" borderId="25" xfId="38" applyBorder="1" applyAlignment="1">
      <alignment wrapText="1"/>
    </xf>
    <xf numFmtId="0" fontId="4" fillId="0" borderId="27" xfId="38" applyFont="1" applyFill="1" applyBorder="1" applyAlignment="1">
      <alignment wrapText="1"/>
    </xf>
    <xf numFmtId="0" fontId="3" fillId="0" borderId="28" xfId="38" applyBorder="1" applyAlignment="1">
      <alignment wrapText="1"/>
    </xf>
    <xf numFmtId="0" fontId="3" fillId="0" borderId="22" xfId="38" applyFill="1" applyBorder="1" applyAlignment="1">
      <alignment wrapText="1"/>
    </xf>
    <xf numFmtId="0" fontId="3" fillId="0" borderId="23" xfId="38" applyBorder="1" applyAlignment="1">
      <alignment wrapText="1"/>
    </xf>
    <xf numFmtId="49" fontId="4" fillId="0" borderId="19" xfId="32" applyNumberFormat="1" applyFont="1" applyBorder="1" applyAlignment="1">
      <alignment horizontal="left" indent="1"/>
    </xf>
    <xf numFmtId="49" fontId="4" fillId="0" borderId="20" xfId="32" applyNumberFormat="1" applyFont="1" applyBorder="1" applyAlignment="1">
      <alignment horizontal="left" indent="1"/>
    </xf>
    <xf numFmtId="0" fontId="3" fillId="0" borderId="0" xfId="32" applyBorder="1" applyAlignment="1">
      <alignment horizontal="center"/>
    </xf>
    <xf numFmtId="0" fontId="4" fillId="0" borderId="70" xfId="32" applyFont="1" applyFill="1" applyBorder="1" applyAlignment="1">
      <alignment horizontal="left" indent="1"/>
    </xf>
    <xf numFmtId="0" fontId="3" fillId="0" borderId="70" xfId="32" applyBorder="1" applyAlignment="1">
      <alignment horizontal="left" indent="1"/>
    </xf>
    <xf numFmtId="0" fontId="3" fillId="0" borderId="71" xfId="32" applyBorder="1" applyAlignment="1">
      <alignment horizontal="left" indent="1"/>
    </xf>
    <xf numFmtId="49" fontId="4" fillId="0" borderId="1" xfId="33" applyNumberFormat="1" applyFont="1" applyFill="1" applyBorder="1" applyAlignment="1">
      <alignment horizontal="left" indent="1"/>
    </xf>
    <xf numFmtId="0" fontId="3" fillId="0" borderId="1" xfId="32" applyBorder="1" applyAlignment="1">
      <alignment horizontal="left" indent="1"/>
    </xf>
    <xf numFmtId="0" fontId="3" fillId="0" borderId="73" xfId="32" applyBorder="1" applyAlignment="1">
      <alignment horizontal="left" indent="1"/>
    </xf>
    <xf numFmtId="49" fontId="4" fillId="0" borderId="1" xfId="32" applyNumberFormat="1" applyFont="1" applyFill="1" applyBorder="1" applyAlignment="1">
      <alignment horizontal="left" indent="1"/>
    </xf>
    <xf numFmtId="49" fontId="4" fillId="0" borderId="73" xfId="32" applyNumberFormat="1" applyFont="1" applyFill="1" applyBorder="1" applyAlignment="1">
      <alignment horizontal="left" indent="1"/>
    </xf>
    <xf numFmtId="0" fontId="4" fillId="0" borderId="75" xfId="32" applyFont="1" applyBorder="1" applyAlignment="1">
      <alignment horizontal="left" indent="1"/>
    </xf>
    <xf numFmtId="0" fontId="3" fillId="0" borderId="75" xfId="32" applyBorder="1" applyAlignment="1">
      <alignment horizontal="left" indent="1"/>
    </xf>
    <xf numFmtId="0" fontId="3" fillId="0" borderId="76" xfId="32" applyBorder="1" applyAlignment="1">
      <alignment horizontal="left" indent="1"/>
    </xf>
    <xf numFmtId="0" fontId="30" fillId="10" borderId="37" xfId="38" applyFont="1" applyFill="1" applyBorder="1" applyAlignment="1">
      <alignment horizontal="center" wrapText="1"/>
    </xf>
    <xf numFmtId="0" fontId="30" fillId="10" borderId="35" xfId="38" applyFont="1" applyFill="1" applyBorder="1" applyAlignment="1">
      <alignment horizontal="center" wrapText="1"/>
    </xf>
    <xf numFmtId="0" fontId="30" fillId="10" borderId="36" xfId="38" applyFont="1" applyFill="1" applyBorder="1" applyAlignment="1">
      <alignment horizontal="center" wrapText="1"/>
    </xf>
    <xf numFmtId="0" fontId="3" fillId="0" borderId="0" xfId="38" applyFill="1" applyBorder="1" applyAlignment="1">
      <alignment horizontal="left" indent="1"/>
    </xf>
    <xf numFmtId="0" fontId="3" fillId="0" borderId="0" xfId="38" applyBorder="1" applyAlignment="1">
      <alignment horizontal="left" indent="1"/>
    </xf>
    <xf numFmtId="0" fontId="33" fillId="2" borderId="44" xfId="45" applyFont="1" applyFill="1" applyBorder="1" applyAlignment="1">
      <alignment horizontal="center" vertical="center" textRotation="90" wrapText="1"/>
    </xf>
    <xf numFmtId="0" fontId="34" fillId="2" borderId="50" xfId="45" applyFont="1" applyFill="1" applyBorder="1" applyAlignment="1">
      <alignment horizontal="center" vertical="center" textRotation="90"/>
    </xf>
    <xf numFmtId="0" fontId="34" fillId="2" borderId="47" xfId="45" applyFont="1" applyFill="1" applyBorder="1" applyAlignment="1">
      <alignment horizontal="center" vertical="center" textRotation="90"/>
    </xf>
    <xf numFmtId="0" fontId="31" fillId="0" borderId="41" xfId="45" applyFont="1" applyFill="1" applyBorder="1" applyAlignment="1">
      <alignment horizontal="center" vertical="center"/>
    </xf>
    <xf numFmtId="0" fontId="31" fillId="0" borderId="42" xfId="45" applyFont="1" applyFill="1" applyBorder="1" applyAlignment="1">
      <alignment horizontal="center" vertical="center"/>
    </xf>
    <xf numFmtId="0" fontId="31" fillId="0" borderId="43" xfId="45" applyFont="1" applyFill="1" applyBorder="1" applyAlignment="1">
      <alignment horizontal="center" vertical="center"/>
    </xf>
    <xf numFmtId="169" fontId="4" fillId="11" borderId="44" xfId="46" applyNumberFormat="1" applyFont="1" applyFill="1" applyBorder="1" applyAlignment="1">
      <alignment horizontal="center"/>
    </xf>
    <xf numFmtId="169" fontId="4" fillId="11" borderId="45" xfId="46" applyNumberFormat="1" applyFont="1" applyFill="1" applyBorder="1" applyAlignment="1">
      <alignment horizontal="center"/>
    </xf>
    <xf numFmtId="169" fontId="4" fillId="11" borderId="46" xfId="46" applyNumberFormat="1" applyFont="1" applyFill="1" applyBorder="1" applyAlignment="1">
      <alignment horizontal="center"/>
    </xf>
    <xf numFmtId="170" fontId="4" fillId="11" borderId="44" xfId="48" applyNumberFormat="1" applyFont="1" applyFill="1" applyBorder="1" applyAlignment="1">
      <alignment horizontal="center"/>
    </xf>
    <xf numFmtId="170" fontId="4" fillId="11" borderId="45" xfId="48" applyNumberFormat="1" applyFont="1" applyFill="1" applyBorder="1" applyAlignment="1">
      <alignment horizontal="center"/>
    </xf>
    <xf numFmtId="170" fontId="4" fillId="11" borderId="46" xfId="48" applyNumberFormat="1" applyFont="1" applyFill="1" applyBorder="1" applyAlignment="1">
      <alignment horizontal="center"/>
    </xf>
    <xf numFmtId="169" fontId="4" fillId="0" borderId="44" xfId="46" applyNumberFormat="1" applyFont="1" applyBorder="1" applyAlignment="1">
      <alignment horizontal="center"/>
    </xf>
    <xf numFmtId="169" fontId="4" fillId="0" borderId="45" xfId="46" applyNumberFormat="1" applyFont="1" applyBorder="1" applyAlignment="1">
      <alignment horizontal="center"/>
    </xf>
    <xf numFmtId="169" fontId="4" fillId="0" borderId="46" xfId="46" applyNumberFormat="1" applyFont="1" applyBorder="1" applyAlignment="1">
      <alignment horizontal="center"/>
    </xf>
    <xf numFmtId="0" fontId="4" fillId="0" borderId="1" xfId="38" applyFont="1" applyFill="1" applyBorder="1" applyAlignment="1"/>
    <xf numFmtId="0" fontId="3" fillId="0" borderId="1" xfId="38" applyBorder="1" applyAlignment="1"/>
    <xf numFmtId="0" fontId="3" fillId="0" borderId="17" xfId="38" applyBorder="1" applyAlignment="1"/>
    <xf numFmtId="0" fontId="4" fillId="0" borderId="11" xfId="38" applyFont="1" applyFill="1" applyBorder="1" applyAlignment="1"/>
    <xf numFmtId="0" fontId="3" fillId="0" borderId="11" xfId="38" applyBorder="1" applyAlignment="1"/>
    <xf numFmtId="0" fontId="3" fillId="0" borderId="12" xfId="38" applyBorder="1" applyAlignment="1"/>
    <xf numFmtId="49" fontId="4" fillId="0" borderId="1" xfId="33" applyNumberFormat="1" applyFont="1" applyFill="1" applyBorder="1" applyAlignment="1"/>
    <xf numFmtId="0" fontId="4" fillId="0" borderId="17" xfId="38" applyFont="1" applyFill="1" applyBorder="1" applyAlignment="1"/>
  </cellXfs>
  <cellStyles count="62">
    <cellStyle name="20 % - Accent3 2" xfId="37" xr:uid="{00000000-0005-0000-0000-000000000000}"/>
    <cellStyle name="Accent1" xfId="60" builtinId="29"/>
    <cellStyle name="Currency 2" xfId="19" xr:uid="{00000000-0005-0000-0000-000002000000}"/>
    <cellStyle name="Lien hypertexte 2" xfId="1" xr:uid="{00000000-0005-0000-0000-000003000000}"/>
    <cellStyle name="Milliers 2" xfId="2" xr:uid="{00000000-0005-0000-0000-000004000000}"/>
    <cellStyle name="Milliers 2 2" xfId="48" xr:uid="{00000000-0005-0000-0000-000005000000}"/>
    <cellStyle name="Monétaire 10" xfId="57" xr:uid="{00000000-0005-0000-0000-000006000000}"/>
    <cellStyle name="Monétaire 2" xfId="3" xr:uid="{00000000-0005-0000-0000-000007000000}"/>
    <cellStyle name="Monétaire 2 2" xfId="20" xr:uid="{00000000-0005-0000-0000-000008000000}"/>
    <cellStyle name="Monétaire 2 3" xfId="55" xr:uid="{00000000-0005-0000-0000-000009000000}"/>
    <cellStyle name="Monétaire 3" xfId="4" xr:uid="{00000000-0005-0000-0000-00000A000000}"/>
    <cellStyle name="Monétaire 3 2" xfId="21" xr:uid="{00000000-0005-0000-0000-00000B000000}"/>
    <cellStyle name="Monétaire 3 2 2" xfId="40" xr:uid="{00000000-0005-0000-0000-00000C000000}"/>
    <cellStyle name="Monétaire 4" xfId="5" xr:uid="{00000000-0005-0000-0000-00000D000000}"/>
    <cellStyle name="Monétaire 5" xfId="6" xr:uid="{00000000-0005-0000-0000-00000E000000}"/>
    <cellStyle name="Monétaire 5 2" xfId="22" xr:uid="{00000000-0005-0000-0000-00000F000000}"/>
    <cellStyle name="Monétaire 5 2 2" xfId="35" xr:uid="{00000000-0005-0000-0000-000010000000}"/>
    <cellStyle name="Monétaire 6" xfId="7" xr:uid="{00000000-0005-0000-0000-000011000000}"/>
    <cellStyle name="Monétaire 7" xfId="8" xr:uid="{00000000-0005-0000-0000-000012000000}"/>
    <cellStyle name="Monétaire 8" xfId="9" xr:uid="{00000000-0005-0000-0000-000013000000}"/>
    <cellStyle name="Monétaire 8 2" xfId="46" xr:uid="{00000000-0005-0000-0000-000014000000}"/>
    <cellStyle name="Monétaire 9" xfId="33" xr:uid="{00000000-0005-0000-0000-000015000000}"/>
    <cellStyle name="Normal" xfId="0" builtinId="0"/>
    <cellStyle name="Normal 10" xfId="50" xr:uid="{00000000-0005-0000-0000-000017000000}"/>
    <cellStyle name="Normal 2" xfId="10" xr:uid="{00000000-0005-0000-0000-000018000000}"/>
    <cellStyle name="Normal 2 2" xfId="11" xr:uid="{00000000-0005-0000-0000-000019000000}"/>
    <cellStyle name="Normal 2 2 2" xfId="23" xr:uid="{00000000-0005-0000-0000-00001A000000}"/>
    <cellStyle name="Normal 2 2 2 2" xfId="24" xr:uid="{00000000-0005-0000-0000-00001B000000}"/>
    <cellStyle name="Normal 2 2 2 2 2" xfId="25" xr:uid="{00000000-0005-0000-0000-00001C000000}"/>
    <cellStyle name="Normal 2 2 3" xfId="38" xr:uid="{00000000-0005-0000-0000-00001D000000}"/>
    <cellStyle name="Normal 2 3" xfId="26" xr:uid="{00000000-0005-0000-0000-00001E000000}"/>
    <cellStyle name="Normal 2 3 2" xfId="39" xr:uid="{00000000-0005-0000-0000-00001F000000}"/>
    <cellStyle name="Normal 2 4" xfId="27" xr:uid="{00000000-0005-0000-0000-000020000000}"/>
    <cellStyle name="Normal 2 5" xfId="54" xr:uid="{00000000-0005-0000-0000-000021000000}"/>
    <cellStyle name="Normal 2_Calcul Intermédiaire" xfId="12" xr:uid="{00000000-0005-0000-0000-000022000000}"/>
    <cellStyle name="Normal 3" xfId="13" xr:uid="{00000000-0005-0000-0000-000023000000}"/>
    <cellStyle name="Normal 3 2" xfId="18" xr:uid="{00000000-0005-0000-0000-000024000000}"/>
    <cellStyle name="Normal 3 2 2" xfId="36" xr:uid="{00000000-0005-0000-0000-000025000000}"/>
    <cellStyle name="Normal 3 3" xfId="34" xr:uid="{00000000-0005-0000-0000-000026000000}"/>
    <cellStyle name="Normal 3 4" xfId="51" xr:uid="{00000000-0005-0000-0000-000027000000}"/>
    <cellStyle name="Normal 3 5" xfId="58" xr:uid="{00000000-0005-0000-0000-000028000000}"/>
    <cellStyle name="Normal 3_Exercices supplémentaires" xfId="14" xr:uid="{00000000-0005-0000-0000-000029000000}"/>
    <cellStyle name="Normal 4" xfId="15" xr:uid="{00000000-0005-0000-0000-00002A000000}"/>
    <cellStyle name="Normal 4 2" xfId="56" xr:uid="{00000000-0005-0000-0000-00002B000000}"/>
    <cellStyle name="Normal 5" xfId="16" xr:uid="{00000000-0005-0000-0000-00002C000000}"/>
    <cellStyle name="Normal 5 2" xfId="45" xr:uid="{00000000-0005-0000-0000-00002D000000}"/>
    <cellStyle name="Normal 5 3" xfId="59" xr:uid="{00000000-0005-0000-0000-00002E000000}"/>
    <cellStyle name="Normal 6" xfId="28" xr:uid="{00000000-0005-0000-0000-00002F000000}"/>
    <cellStyle name="Normal 6 2" xfId="53" xr:uid="{00000000-0005-0000-0000-000030000000}"/>
    <cellStyle name="Normal 7" xfId="29" xr:uid="{00000000-0005-0000-0000-000031000000}"/>
    <cellStyle name="Normal 8" xfId="30" xr:uid="{00000000-0005-0000-0000-000032000000}"/>
    <cellStyle name="Normal 9" xfId="32" xr:uid="{00000000-0005-0000-0000-000033000000}"/>
    <cellStyle name="Normal 9 2" xfId="42" xr:uid="{00000000-0005-0000-0000-000034000000}"/>
    <cellStyle name="Normal_Feuil1" xfId="52" xr:uid="{00000000-0005-0000-0000-000035000000}"/>
    <cellStyle name="Pourcentage" xfId="61" builtinId="5"/>
    <cellStyle name="Pourcentage 2" xfId="17" xr:uid="{00000000-0005-0000-0000-000036000000}"/>
    <cellStyle name="Pourcentage 2 2" xfId="47" xr:uid="{00000000-0005-0000-0000-000037000000}"/>
    <cellStyle name="Pourcentage 3" xfId="41" xr:uid="{00000000-0005-0000-0000-000038000000}"/>
    <cellStyle name="Titre 3 2" xfId="49" xr:uid="{00000000-0005-0000-0000-000039000000}"/>
    <cellStyle name="Total 2" xfId="31" xr:uid="{00000000-0005-0000-0000-00003A000000}"/>
    <cellStyle name="Total 3" xfId="43" xr:uid="{00000000-0005-0000-0000-00003B000000}"/>
    <cellStyle name="Total 4" xfId="44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3106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5640" y="3246120"/>
          <a:ext cx="21240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J26"/>
  <sheetViews>
    <sheetView tabSelected="1" topLeftCell="A2" zoomScale="107" zoomScaleNormal="107" workbookViewId="0">
      <selection activeCell="F3" sqref="F3"/>
    </sheetView>
  </sheetViews>
  <sheetFormatPr baseColWidth="10" defaultColWidth="15.140625" defaultRowHeight="20.25" customHeight="1"/>
  <cols>
    <col min="1" max="1" width="14.7109375" style="2" customWidth="1"/>
    <col min="2" max="4" width="14.7109375" style="3" customWidth="1"/>
    <col min="5" max="5" width="1.28515625" style="3" customWidth="1"/>
    <col min="6" max="6" width="16.42578125" style="3" bestFit="1" customWidth="1"/>
    <col min="7" max="16384" width="15.140625" style="3"/>
  </cols>
  <sheetData>
    <row r="1" spans="1:10" s="1" customFormat="1" ht="25.5" customHeight="1">
      <c r="A1" s="5" t="s">
        <v>1</v>
      </c>
      <c r="B1" s="6" t="s">
        <v>2</v>
      </c>
      <c r="C1" s="6" t="s">
        <v>92</v>
      </c>
      <c r="D1" s="6" t="s">
        <v>93</v>
      </c>
      <c r="E1" s="15"/>
      <c r="F1" s="15" t="s">
        <v>15</v>
      </c>
      <c r="G1" s="1" t="s">
        <v>14</v>
      </c>
    </row>
    <row r="2" spans="1:10" ht="20.25" customHeight="1">
      <c r="A2" s="7"/>
      <c r="B2" s="8">
        <v>30</v>
      </c>
      <c r="C2" s="8">
        <v>90</v>
      </c>
      <c r="D2" s="8">
        <v>180</v>
      </c>
      <c r="E2" s="16"/>
      <c r="F2" s="16"/>
    </row>
    <row r="3" spans="1:10" ht="20.25" customHeight="1">
      <c r="A3" s="7">
        <f ca="1">TODAY()-30</f>
        <v>44277</v>
      </c>
      <c r="B3" s="9"/>
      <c r="C3" s="9"/>
      <c r="D3" s="9"/>
      <c r="E3" s="18"/>
      <c r="F3" s="17"/>
      <c r="G3" s="14">
        <f ca="1">A3</f>
        <v>44277</v>
      </c>
      <c r="H3" s="195"/>
    </row>
    <row r="4" spans="1:10" ht="20.25" customHeight="1">
      <c r="A4" s="7">
        <f ca="1">TODAY()-20</f>
        <v>44287</v>
      </c>
      <c r="B4" s="9"/>
      <c r="C4" s="9"/>
      <c r="D4" s="9"/>
      <c r="E4" s="18"/>
      <c r="F4" s="17"/>
      <c r="G4" s="14">
        <f ca="1">A4+10</f>
        <v>44297</v>
      </c>
      <c r="H4" s="195"/>
    </row>
    <row r="5" spans="1:10" ht="20.25" customHeight="1">
      <c r="A5" s="7">
        <f ca="1">TODAY()-22</f>
        <v>44285</v>
      </c>
      <c r="B5" s="9"/>
      <c r="C5" s="9"/>
      <c r="D5" s="9"/>
      <c r="E5" s="18"/>
      <c r="F5" s="17"/>
      <c r="H5" s="195"/>
    </row>
    <row r="6" spans="1:10" ht="20.25" customHeight="1">
      <c r="A6" s="7">
        <f ca="1">TODAY()-15</f>
        <v>44292</v>
      </c>
      <c r="B6" s="9"/>
      <c r="C6" s="9"/>
      <c r="D6" s="9"/>
      <c r="E6" s="18"/>
      <c r="F6" s="17"/>
      <c r="G6" s="14">
        <f ca="1">A6+20</f>
        <v>44312</v>
      </c>
      <c r="H6" s="195"/>
    </row>
    <row r="7" spans="1:10" ht="20.25" customHeight="1">
      <c r="A7" s="7">
        <f ca="1">TODAY()-10</f>
        <v>44297</v>
      </c>
      <c r="B7" s="11"/>
      <c r="C7" s="10"/>
      <c r="D7" s="10"/>
      <c r="E7" s="19"/>
      <c r="F7" s="17"/>
      <c r="H7" s="195"/>
    </row>
    <row r="8" spans="1:10" ht="20.25" customHeight="1">
      <c r="A8" s="7">
        <f ca="1">TODAY()-5</f>
        <v>44302</v>
      </c>
      <c r="B8" s="10"/>
      <c r="C8" s="10"/>
      <c r="D8" s="10"/>
      <c r="E8" s="19"/>
      <c r="F8" s="17"/>
      <c r="G8" s="14">
        <f ca="1">A8+30</f>
        <v>44332</v>
      </c>
      <c r="H8" s="195"/>
    </row>
    <row r="9" spans="1:10" ht="20.25" customHeight="1">
      <c r="A9" s="7">
        <f ca="1">TODAY()-3</f>
        <v>44304</v>
      </c>
      <c r="B9" s="10"/>
      <c r="C9" s="10"/>
      <c r="D9" s="10"/>
      <c r="E9" s="19"/>
      <c r="F9" s="17"/>
    </row>
    <row r="10" spans="1:10" ht="20.25" customHeight="1" thickBot="1">
      <c r="A10" s="12"/>
      <c r="B10" s="13"/>
      <c r="C10" s="13"/>
      <c r="D10" s="13"/>
      <c r="E10" s="19"/>
      <c r="F10" s="17"/>
    </row>
    <row r="11" spans="1:10" ht="20.25" customHeight="1"/>
    <row r="12" spans="1:10" ht="20.25" customHeight="1">
      <c r="F12" s="208" t="s">
        <v>88</v>
      </c>
      <c r="G12" s="208"/>
      <c r="H12"/>
      <c r="I12"/>
      <c r="J12"/>
    </row>
    <row r="15" spans="1:10" ht="20.25" customHeight="1">
      <c r="C15" s="4"/>
    </row>
    <row r="20" spans="1:7" ht="20.25" customHeight="1">
      <c r="A20" s="180" t="s">
        <v>173</v>
      </c>
      <c r="B20" s="179" t="s">
        <v>172</v>
      </c>
    </row>
    <row r="21" spans="1:7" ht="20.25" customHeight="1" thickBot="1"/>
    <row r="22" spans="1:7" ht="25.5">
      <c r="A22" s="5" t="s">
        <v>1</v>
      </c>
      <c r="B22" s="6" t="s">
        <v>2</v>
      </c>
      <c r="C22" s="6" t="s">
        <v>92</v>
      </c>
      <c r="D22" s="6" t="s">
        <v>93</v>
      </c>
      <c r="E22" s="15"/>
      <c r="F22" s="15" t="s">
        <v>15</v>
      </c>
      <c r="G22" s="1" t="s">
        <v>14</v>
      </c>
    </row>
    <row r="23" spans="1:7" ht="20.25" customHeight="1">
      <c r="A23" s="7"/>
      <c r="B23" s="8">
        <v>30</v>
      </c>
      <c r="C23" s="8">
        <v>90</v>
      </c>
      <c r="D23" s="8">
        <v>180</v>
      </c>
      <c r="E23" s="16"/>
      <c r="F23" s="16"/>
    </row>
    <row r="24" spans="1:7" ht="20.25" customHeight="1">
      <c r="A24" s="7">
        <f ca="1">TODAY()-30</f>
        <v>44277</v>
      </c>
      <c r="B24" s="178">
        <f ca="1">$A24+B$23</f>
        <v>44307</v>
      </c>
      <c r="C24" s="178">
        <f t="shared" ref="C24:D24" ca="1" si="0">$A24+C$23</f>
        <v>44367</v>
      </c>
      <c r="D24" s="178">
        <f t="shared" ca="1" si="0"/>
        <v>44457</v>
      </c>
      <c r="E24" s="18"/>
      <c r="F24" s="181" t="str">
        <f ca="1">IF(G24="","NON PAYÉ","PAYÉ")</f>
        <v>PAYÉ</v>
      </c>
      <c r="G24" s="14">
        <f ca="1">A24</f>
        <v>44277</v>
      </c>
    </row>
    <row r="25" spans="1:7" ht="20.25" customHeight="1">
      <c r="A25"/>
      <c r="B25"/>
      <c r="C25"/>
      <c r="D25"/>
      <c r="E25"/>
      <c r="F25" s="194" t="s">
        <v>81</v>
      </c>
      <c r="G25"/>
    </row>
    <row r="26" spans="1:7" ht="20.25" customHeight="1">
      <c r="A26"/>
      <c r="B26"/>
      <c r="C26"/>
      <c r="D26"/>
      <c r="E26"/>
      <c r="F26" s="181" t="str">
        <f>IF(ISBLANK(G26),"NON-PAYÉ","PAYÉ")</f>
        <v>NON-PAYÉ</v>
      </c>
      <c r="G26"/>
    </row>
  </sheetData>
  <mergeCells count="1">
    <mergeCell ref="F12:G12"/>
  </mergeCells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E35"/>
  <sheetViews>
    <sheetView topLeftCell="A12" zoomScaleNormal="100" workbookViewId="0">
      <selection activeCell="B17" sqref="B17:C17"/>
    </sheetView>
  </sheetViews>
  <sheetFormatPr baseColWidth="10" defaultRowHeight="18.75" customHeight="1"/>
  <cols>
    <col min="1" max="1" width="28.7109375" style="45" customWidth="1"/>
    <col min="2" max="2" width="18.42578125" style="45" customWidth="1"/>
    <col min="3" max="3" width="19" style="45" customWidth="1"/>
    <col min="4" max="4" width="26" style="45" bestFit="1" customWidth="1"/>
    <col min="5" max="5" width="11.5703125" style="45" customWidth="1"/>
    <col min="6" max="256" width="11.42578125" style="45"/>
    <col min="257" max="257" width="28.7109375" style="45" customWidth="1"/>
    <col min="258" max="258" width="18.42578125" style="45" customWidth="1"/>
    <col min="259" max="259" width="19" style="45" customWidth="1"/>
    <col min="260" max="260" width="26" style="45" bestFit="1" customWidth="1"/>
    <col min="261" max="261" width="11.5703125" style="45" customWidth="1"/>
    <col min="262" max="512" width="11.42578125" style="45"/>
    <col min="513" max="513" width="28.7109375" style="45" customWidth="1"/>
    <col min="514" max="514" width="18.42578125" style="45" customWidth="1"/>
    <col min="515" max="515" width="19" style="45" customWidth="1"/>
    <col min="516" max="516" width="26" style="45" bestFit="1" customWidth="1"/>
    <col min="517" max="517" width="11.5703125" style="45" customWidth="1"/>
    <col min="518" max="768" width="11.42578125" style="45"/>
    <col min="769" max="769" width="28.7109375" style="45" customWidth="1"/>
    <col min="770" max="770" width="18.42578125" style="45" customWidth="1"/>
    <col min="771" max="771" width="19" style="45" customWidth="1"/>
    <col min="772" max="772" width="26" style="45" bestFit="1" customWidth="1"/>
    <col min="773" max="773" width="11.5703125" style="45" customWidth="1"/>
    <col min="774" max="1024" width="11.42578125" style="45"/>
    <col min="1025" max="1025" width="28.7109375" style="45" customWidth="1"/>
    <col min="1026" max="1026" width="18.42578125" style="45" customWidth="1"/>
    <col min="1027" max="1027" width="19" style="45" customWidth="1"/>
    <col min="1028" max="1028" width="26" style="45" bestFit="1" customWidth="1"/>
    <col min="1029" max="1029" width="11.5703125" style="45" customWidth="1"/>
    <col min="1030" max="1280" width="11.42578125" style="45"/>
    <col min="1281" max="1281" width="28.7109375" style="45" customWidth="1"/>
    <col min="1282" max="1282" width="18.42578125" style="45" customWidth="1"/>
    <col min="1283" max="1283" width="19" style="45" customWidth="1"/>
    <col min="1284" max="1284" width="26" style="45" bestFit="1" customWidth="1"/>
    <col min="1285" max="1285" width="11.5703125" style="45" customWidth="1"/>
    <col min="1286" max="1536" width="11.42578125" style="45"/>
    <col min="1537" max="1537" width="28.7109375" style="45" customWidth="1"/>
    <col min="1538" max="1538" width="18.42578125" style="45" customWidth="1"/>
    <col min="1539" max="1539" width="19" style="45" customWidth="1"/>
    <col min="1540" max="1540" width="26" style="45" bestFit="1" customWidth="1"/>
    <col min="1541" max="1541" width="11.5703125" style="45" customWidth="1"/>
    <col min="1542" max="1792" width="11.42578125" style="45"/>
    <col min="1793" max="1793" width="28.7109375" style="45" customWidth="1"/>
    <col min="1794" max="1794" width="18.42578125" style="45" customWidth="1"/>
    <col min="1795" max="1795" width="19" style="45" customWidth="1"/>
    <col min="1796" max="1796" width="26" style="45" bestFit="1" customWidth="1"/>
    <col min="1797" max="1797" width="11.5703125" style="45" customWidth="1"/>
    <col min="1798" max="2048" width="11.42578125" style="45"/>
    <col min="2049" max="2049" width="28.7109375" style="45" customWidth="1"/>
    <col min="2050" max="2050" width="18.42578125" style="45" customWidth="1"/>
    <col min="2051" max="2051" width="19" style="45" customWidth="1"/>
    <col min="2052" max="2052" width="26" style="45" bestFit="1" customWidth="1"/>
    <col min="2053" max="2053" width="11.5703125" style="45" customWidth="1"/>
    <col min="2054" max="2304" width="11.42578125" style="45"/>
    <col min="2305" max="2305" width="28.7109375" style="45" customWidth="1"/>
    <col min="2306" max="2306" width="18.42578125" style="45" customWidth="1"/>
    <col min="2307" max="2307" width="19" style="45" customWidth="1"/>
    <col min="2308" max="2308" width="26" style="45" bestFit="1" customWidth="1"/>
    <col min="2309" max="2309" width="11.5703125" style="45" customWidth="1"/>
    <col min="2310" max="2560" width="11.42578125" style="45"/>
    <col min="2561" max="2561" width="28.7109375" style="45" customWidth="1"/>
    <col min="2562" max="2562" width="18.42578125" style="45" customWidth="1"/>
    <col min="2563" max="2563" width="19" style="45" customWidth="1"/>
    <col min="2564" max="2564" width="26" style="45" bestFit="1" customWidth="1"/>
    <col min="2565" max="2565" width="11.5703125" style="45" customWidth="1"/>
    <col min="2566" max="2816" width="11.42578125" style="45"/>
    <col min="2817" max="2817" width="28.7109375" style="45" customWidth="1"/>
    <col min="2818" max="2818" width="18.42578125" style="45" customWidth="1"/>
    <col min="2819" max="2819" width="19" style="45" customWidth="1"/>
    <col min="2820" max="2820" width="26" style="45" bestFit="1" customWidth="1"/>
    <col min="2821" max="2821" width="11.5703125" style="45" customWidth="1"/>
    <col min="2822" max="3072" width="11.42578125" style="45"/>
    <col min="3073" max="3073" width="28.7109375" style="45" customWidth="1"/>
    <col min="3074" max="3074" width="18.42578125" style="45" customWidth="1"/>
    <col min="3075" max="3075" width="19" style="45" customWidth="1"/>
    <col min="3076" max="3076" width="26" style="45" bestFit="1" customWidth="1"/>
    <col min="3077" max="3077" width="11.5703125" style="45" customWidth="1"/>
    <col min="3078" max="3328" width="11.42578125" style="45"/>
    <col min="3329" max="3329" width="28.7109375" style="45" customWidth="1"/>
    <col min="3330" max="3330" width="18.42578125" style="45" customWidth="1"/>
    <col min="3331" max="3331" width="19" style="45" customWidth="1"/>
    <col min="3332" max="3332" width="26" style="45" bestFit="1" customWidth="1"/>
    <col min="3333" max="3333" width="11.5703125" style="45" customWidth="1"/>
    <col min="3334" max="3584" width="11.42578125" style="45"/>
    <col min="3585" max="3585" width="28.7109375" style="45" customWidth="1"/>
    <col min="3586" max="3586" width="18.42578125" style="45" customWidth="1"/>
    <col min="3587" max="3587" width="19" style="45" customWidth="1"/>
    <col min="3588" max="3588" width="26" style="45" bestFit="1" customWidth="1"/>
    <col min="3589" max="3589" width="11.5703125" style="45" customWidth="1"/>
    <col min="3590" max="3840" width="11.42578125" style="45"/>
    <col min="3841" max="3841" width="28.7109375" style="45" customWidth="1"/>
    <col min="3842" max="3842" width="18.42578125" style="45" customWidth="1"/>
    <col min="3843" max="3843" width="19" style="45" customWidth="1"/>
    <col min="3844" max="3844" width="26" style="45" bestFit="1" customWidth="1"/>
    <col min="3845" max="3845" width="11.5703125" style="45" customWidth="1"/>
    <col min="3846" max="4096" width="11.42578125" style="45"/>
    <col min="4097" max="4097" width="28.7109375" style="45" customWidth="1"/>
    <col min="4098" max="4098" width="18.42578125" style="45" customWidth="1"/>
    <col min="4099" max="4099" width="19" style="45" customWidth="1"/>
    <col min="4100" max="4100" width="26" style="45" bestFit="1" customWidth="1"/>
    <col min="4101" max="4101" width="11.5703125" style="45" customWidth="1"/>
    <col min="4102" max="4352" width="11.42578125" style="45"/>
    <col min="4353" max="4353" width="28.7109375" style="45" customWidth="1"/>
    <col min="4354" max="4354" width="18.42578125" style="45" customWidth="1"/>
    <col min="4355" max="4355" width="19" style="45" customWidth="1"/>
    <col min="4356" max="4356" width="26" style="45" bestFit="1" customWidth="1"/>
    <col min="4357" max="4357" width="11.5703125" style="45" customWidth="1"/>
    <col min="4358" max="4608" width="11.42578125" style="45"/>
    <col min="4609" max="4609" width="28.7109375" style="45" customWidth="1"/>
    <col min="4610" max="4610" width="18.42578125" style="45" customWidth="1"/>
    <col min="4611" max="4611" width="19" style="45" customWidth="1"/>
    <col min="4612" max="4612" width="26" style="45" bestFit="1" customWidth="1"/>
    <col min="4613" max="4613" width="11.5703125" style="45" customWidth="1"/>
    <col min="4614" max="4864" width="11.42578125" style="45"/>
    <col min="4865" max="4865" width="28.7109375" style="45" customWidth="1"/>
    <col min="4866" max="4866" width="18.42578125" style="45" customWidth="1"/>
    <col min="4867" max="4867" width="19" style="45" customWidth="1"/>
    <col min="4868" max="4868" width="26" style="45" bestFit="1" customWidth="1"/>
    <col min="4869" max="4869" width="11.5703125" style="45" customWidth="1"/>
    <col min="4870" max="5120" width="11.42578125" style="45"/>
    <col min="5121" max="5121" width="28.7109375" style="45" customWidth="1"/>
    <col min="5122" max="5122" width="18.42578125" style="45" customWidth="1"/>
    <col min="5123" max="5123" width="19" style="45" customWidth="1"/>
    <col min="5124" max="5124" width="26" style="45" bestFit="1" customWidth="1"/>
    <col min="5125" max="5125" width="11.5703125" style="45" customWidth="1"/>
    <col min="5126" max="5376" width="11.42578125" style="45"/>
    <col min="5377" max="5377" width="28.7109375" style="45" customWidth="1"/>
    <col min="5378" max="5378" width="18.42578125" style="45" customWidth="1"/>
    <col min="5379" max="5379" width="19" style="45" customWidth="1"/>
    <col min="5380" max="5380" width="26" style="45" bestFit="1" customWidth="1"/>
    <col min="5381" max="5381" width="11.5703125" style="45" customWidth="1"/>
    <col min="5382" max="5632" width="11.42578125" style="45"/>
    <col min="5633" max="5633" width="28.7109375" style="45" customWidth="1"/>
    <col min="5634" max="5634" width="18.42578125" style="45" customWidth="1"/>
    <col min="5635" max="5635" width="19" style="45" customWidth="1"/>
    <col min="5636" max="5636" width="26" style="45" bestFit="1" customWidth="1"/>
    <col min="5637" max="5637" width="11.5703125" style="45" customWidth="1"/>
    <col min="5638" max="5888" width="11.42578125" style="45"/>
    <col min="5889" max="5889" width="28.7109375" style="45" customWidth="1"/>
    <col min="5890" max="5890" width="18.42578125" style="45" customWidth="1"/>
    <col min="5891" max="5891" width="19" style="45" customWidth="1"/>
    <col min="5892" max="5892" width="26" style="45" bestFit="1" customWidth="1"/>
    <col min="5893" max="5893" width="11.5703125" style="45" customWidth="1"/>
    <col min="5894" max="6144" width="11.42578125" style="45"/>
    <col min="6145" max="6145" width="28.7109375" style="45" customWidth="1"/>
    <col min="6146" max="6146" width="18.42578125" style="45" customWidth="1"/>
    <col min="6147" max="6147" width="19" style="45" customWidth="1"/>
    <col min="6148" max="6148" width="26" style="45" bestFit="1" customWidth="1"/>
    <col min="6149" max="6149" width="11.5703125" style="45" customWidth="1"/>
    <col min="6150" max="6400" width="11.42578125" style="45"/>
    <col min="6401" max="6401" width="28.7109375" style="45" customWidth="1"/>
    <col min="6402" max="6402" width="18.42578125" style="45" customWidth="1"/>
    <col min="6403" max="6403" width="19" style="45" customWidth="1"/>
    <col min="6404" max="6404" width="26" style="45" bestFit="1" customWidth="1"/>
    <col min="6405" max="6405" width="11.5703125" style="45" customWidth="1"/>
    <col min="6406" max="6656" width="11.42578125" style="45"/>
    <col min="6657" max="6657" width="28.7109375" style="45" customWidth="1"/>
    <col min="6658" max="6658" width="18.42578125" style="45" customWidth="1"/>
    <col min="6659" max="6659" width="19" style="45" customWidth="1"/>
    <col min="6660" max="6660" width="26" style="45" bestFit="1" customWidth="1"/>
    <col min="6661" max="6661" width="11.5703125" style="45" customWidth="1"/>
    <col min="6662" max="6912" width="11.42578125" style="45"/>
    <col min="6913" max="6913" width="28.7109375" style="45" customWidth="1"/>
    <col min="6914" max="6914" width="18.42578125" style="45" customWidth="1"/>
    <col min="6915" max="6915" width="19" style="45" customWidth="1"/>
    <col min="6916" max="6916" width="26" style="45" bestFit="1" customWidth="1"/>
    <col min="6917" max="6917" width="11.5703125" style="45" customWidth="1"/>
    <col min="6918" max="7168" width="11.42578125" style="45"/>
    <col min="7169" max="7169" width="28.7109375" style="45" customWidth="1"/>
    <col min="7170" max="7170" width="18.42578125" style="45" customWidth="1"/>
    <col min="7171" max="7171" width="19" style="45" customWidth="1"/>
    <col min="7172" max="7172" width="26" style="45" bestFit="1" customWidth="1"/>
    <col min="7173" max="7173" width="11.5703125" style="45" customWidth="1"/>
    <col min="7174" max="7424" width="11.42578125" style="45"/>
    <col min="7425" max="7425" width="28.7109375" style="45" customWidth="1"/>
    <col min="7426" max="7426" width="18.42578125" style="45" customWidth="1"/>
    <col min="7427" max="7427" width="19" style="45" customWidth="1"/>
    <col min="7428" max="7428" width="26" style="45" bestFit="1" customWidth="1"/>
    <col min="7429" max="7429" width="11.5703125" style="45" customWidth="1"/>
    <col min="7430" max="7680" width="11.42578125" style="45"/>
    <col min="7681" max="7681" width="28.7109375" style="45" customWidth="1"/>
    <col min="7682" max="7682" width="18.42578125" style="45" customWidth="1"/>
    <col min="7683" max="7683" width="19" style="45" customWidth="1"/>
    <col min="7684" max="7684" width="26" style="45" bestFit="1" customWidth="1"/>
    <col min="7685" max="7685" width="11.5703125" style="45" customWidth="1"/>
    <col min="7686" max="7936" width="11.42578125" style="45"/>
    <col min="7937" max="7937" width="28.7109375" style="45" customWidth="1"/>
    <col min="7938" max="7938" width="18.42578125" style="45" customWidth="1"/>
    <col min="7939" max="7939" width="19" style="45" customWidth="1"/>
    <col min="7940" max="7940" width="26" style="45" bestFit="1" customWidth="1"/>
    <col min="7941" max="7941" width="11.5703125" style="45" customWidth="1"/>
    <col min="7942" max="8192" width="11.42578125" style="45"/>
    <col min="8193" max="8193" width="28.7109375" style="45" customWidth="1"/>
    <col min="8194" max="8194" width="18.42578125" style="45" customWidth="1"/>
    <col min="8195" max="8195" width="19" style="45" customWidth="1"/>
    <col min="8196" max="8196" width="26" style="45" bestFit="1" customWidth="1"/>
    <col min="8197" max="8197" width="11.5703125" style="45" customWidth="1"/>
    <col min="8198" max="8448" width="11.42578125" style="45"/>
    <col min="8449" max="8449" width="28.7109375" style="45" customWidth="1"/>
    <col min="8450" max="8450" width="18.42578125" style="45" customWidth="1"/>
    <col min="8451" max="8451" width="19" style="45" customWidth="1"/>
    <col min="8452" max="8452" width="26" style="45" bestFit="1" customWidth="1"/>
    <col min="8453" max="8453" width="11.5703125" style="45" customWidth="1"/>
    <col min="8454" max="8704" width="11.42578125" style="45"/>
    <col min="8705" max="8705" width="28.7109375" style="45" customWidth="1"/>
    <col min="8706" max="8706" width="18.42578125" style="45" customWidth="1"/>
    <col min="8707" max="8707" width="19" style="45" customWidth="1"/>
    <col min="8708" max="8708" width="26" style="45" bestFit="1" customWidth="1"/>
    <col min="8709" max="8709" width="11.5703125" style="45" customWidth="1"/>
    <col min="8710" max="8960" width="11.42578125" style="45"/>
    <col min="8961" max="8961" width="28.7109375" style="45" customWidth="1"/>
    <col min="8962" max="8962" width="18.42578125" style="45" customWidth="1"/>
    <col min="8963" max="8963" width="19" style="45" customWidth="1"/>
    <col min="8964" max="8964" width="26" style="45" bestFit="1" customWidth="1"/>
    <col min="8965" max="8965" width="11.5703125" style="45" customWidth="1"/>
    <col min="8966" max="9216" width="11.42578125" style="45"/>
    <col min="9217" max="9217" width="28.7109375" style="45" customWidth="1"/>
    <col min="9218" max="9218" width="18.42578125" style="45" customWidth="1"/>
    <col min="9219" max="9219" width="19" style="45" customWidth="1"/>
    <col min="9220" max="9220" width="26" style="45" bestFit="1" customWidth="1"/>
    <col min="9221" max="9221" width="11.5703125" style="45" customWidth="1"/>
    <col min="9222" max="9472" width="11.42578125" style="45"/>
    <col min="9473" max="9473" width="28.7109375" style="45" customWidth="1"/>
    <col min="9474" max="9474" width="18.42578125" style="45" customWidth="1"/>
    <col min="9475" max="9475" width="19" style="45" customWidth="1"/>
    <col min="9476" max="9476" width="26" style="45" bestFit="1" customWidth="1"/>
    <col min="9477" max="9477" width="11.5703125" style="45" customWidth="1"/>
    <col min="9478" max="9728" width="11.42578125" style="45"/>
    <col min="9729" max="9729" width="28.7109375" style="45" customWidth="1"/>
    <col min="9730" max="9730" width="18.42578125" style="45" customWidth="1"/>
    <col min="9731" max="9731" width="19" style="45" customWidth="1"/>
    <col min="9732" max="9732" width="26" style="45" bestFit="1" customWidth="1"/>
    <col min="9733" max="9733" width="11.5703125" style="45" customWidth="1"/>
    <col min="9734" max="9984" width="11.42578125" style="45"/>
    <col min="9985" max="9985" width="28.7109375" style="45" customWidth="1"/>
    <col min="9986" max="9986" width="18.42578125" style="45" customWidth="1"/>
    <col min="9987" max="9987" width="19" style="45" customWidth="1"/>
    <col min="9988" max="9988" width="26" style="45" bestFit="1" customWidth="1"/>
    <col min="9989" max="9989" width="11.5703125" style="45" customWidth="1"/>
    <col min="9990" max="10240" width="11.42578125" style="45"/>
    <col min="10241" max="10241" width="28.7109375" style="45" customWidth="1"/>
    <col min="10242" max="10242" width="18.42578125" style="45" customWidth="1"/>
    <col min="10243" max="10243" width="19" style="45" customWidth="1"/>
    <col min="10244" max="10244" width="26" style="45" bestFit="1" customWidth="1"/>
    <col min="10245" max="10245" width="11.5703125" style="45" customWidth="1"/>
    <col min="10246" max="10496" width="11.42578125" style="45"/>
    <col min="10497" max="10497" width="28.7109375" style="45" customWidth="1"/>
    <col min="10498" max="10498" width="18.42578125" style="45" customWidth="1"/>
    <col min="10499" max="10499" width="19" style="45" customWidth="1"/>
    <col min="10500" max="10500" width="26" style="45" bestFit="1" customWidth="1"/>
    <col min="10501" max="10501" width="11.5703125" style="45" customWidth="1"/>
    <col min="10502" max="10752" width="11.42578125" style="45"/>
    <col min="10753" max="10753" width="28.7109375" style="45" customWidth="1"/>
    <col min="10754" max="10754" width="18.42578125" style="45" customWidth="1"/>
    <col min="10755" max="10755" width="19" style="45" customWidth="1"/>
    <col min="10756" max="10756" width="26" style="45" bestFit="1" customWidth="1"/>
    <col min="10757" max="10757" width="11.5703125" style="45" customWidth="1"/>
    <col min="10758" max="11008" width="11.42578125" style="45"/>
    <col min="11009" max="11009" width="28.7109375" style="45" customWidth="1"/>
    <col min="11010" max="11010" width="18.42578125" style="45" customWidth="1"/>
    <col min="11011" max="11011" width="19" style="45" customWidth="1"/>
    <col min="11012" max="11012" width="26" style="45" bestFit="1" customWidth="1"/>
    <col min="11013" max="11013" width="11.5703125" style="45" customWidth="1"/>
    <col min="11014" max="11264" width="11.42578125" style="45"/>
    <col min="11265" max="11265" width="28.7109375" style="45" customWidth="1"/>
    <col min="11266" max="11266" width="18.42578125" style="45" customWidth="1"/>
    <col min="11267" max="11267" width="19" style="45" customWidth="1"/>
    <col min="11268" max="11268" width="26" style="45" bestFit="1" customWidth="1"/>
    <col min="11269" max="11269" width="11.5703125" style="45" customWidth="1"/>
    <col min="11270" max="11520" width="11.42578125" style="45"/>
    <col min="11521" max="11521" width="28.7109375" style="45" customWidth="1"/>
    <col min="11522" max="11522" width="18.42578125" style="45" customWidth="1"/>
    <col min="11523" max="11523" width="19" style="45" customWidth="1"/>
    <col min="11524" max="11524" width="26" style="45" bestFit="1" customWidth="1"/>
    <col min="11525" max="11525" width="11.5703125" style="45" customWidth="1"/>
    <col min="11526" max="11776" width="11.42578125" style="45"/>
    <col min="11777" max="11777" width="28.7109375" style="45" customWidth="1"/>
    <col min="11778" max="11778" width="18.42578125" style="45" customWidth="1"/>
    <col min="11779" max="11779" width="19" style="45" customWidth="1"/>
    <col min="11780" max="11780" width="26" style="45" bestFit="1" customWidth="1"/>
    <col min="11781" max="11781" width="11.5703125" style="45" customWidth="1"/>
    <col min="11782" max="12032" width="11.42578125" style="45"/>
    <col min="12033" max="12033" width="28.7109375" style="45" customWidth="1"/>
    <col min="12034" max="12034" width="18.42578125" style="45" customWidth="1"/>
    <col min="12035" max="12035" width="19" style="45" customWidth="1"/>
    <col min="12036" max="12036" width="26" style="45" bestFit="1" customWidth="1"/>
    <col min="12037" max="12037" width="11.5703125" style="45" customWidth="1"/>
    <col min="12038" max="12288" width="11.42578125" style="45"/>
    <col min="12289" max="12289" width="28.7109375" style="45" customWidth="1"/>
    <col min="12290" max="12290" width="18.42578125" style="45" customWidth="1"/>
    <col min="12291" max="12291" width="19" style="45" customWidth="1"/>
    <col min="12292" max="12292" width="26" style="45" bestFit="1" customWidth="1"/>
    <col min="12293" max="12293" width="11.5703125" style="45" customWidth="1"/>
    <col min="12294" max="12544" width="11.42578125" style="45"/>
    <col min="12545" max="12545" width="28.7109375" style="45" customWidth="1"/>
    <col min="12546" max="12546" width="18.42578125" style="45" customWidth="1"/>
    <col min="12547" max="12547" width="19" style="45" customWidth="1"/>
    <col min="12548" max="12548" width="26" style="45" bestFit="1" customWidth="1"/>
    <col min="12549" max="12549" width="11.5703125" style="45" customWidth="1"/>
    <col min="12550" max="12800" width="11.42578125" style="45"/>
    <col min="12801" max="12801" width="28.7109375" style="45" customWidth="1"/>
    <col min="12802" max="12802" width="18.42578125" style="45" customWidth="1"/>
    <col min="12803" max="12803" width="19" style="45" customWidth="1"/>
    <col min="12804" max="12804" width="26" style="45" bestFit="1" customWidth="1"/>
    <col min="12805" max="12805" width="11.5703125" style="45" customWidth="1"/>
    <col min="12806" max="13056" width="11.42578125" style="45"/>
    <col min="13057" max="13057" width="28.7109375" style="45" customWidth="1"/>
    <col min="13058" max="13058" width="18.42578125" style="45" customWidth="1"/>
    <col min="13059" max="13059" width="19" style="45" customWidth="1"/>
    <col min="13060" max="13060" width="26" style="45" bestFit="1" customWidth="1"/>
    <col min="13061" max="13061" width="11.5703125" style="45" customWidth="1"/>
    <col min="13062" max="13312" width="11.42578125" style="45"/>
    <col min="13313" max="13313" width="28.7109375" style="45" customWidth="1"/>
    <col min="13314" max="13314" width="18.42578125" style="45" customWidth="1"/>
    <col min="13315" max="13315" width="19" style="45" customWidth="1"/>
    <col min="13316" max="13316" width="26" style="45" bestFit="1" customWidth="1"/>
    <col min="13317" max="13317" width="11.5703125" style="45" customWidth="1"/>
    <col min="13318" max="13568" width="11.42578125" style="45"/>
    <col min="13569" max="13569" width="28.7109375" style="45" customWidth="1"/>
    <col min="13570" max="13570" width="18.42578125" style="45" customWidth="1"/>
    <col min="13571" max="13571" width="19" style="45" customWidth="1"/>
    <col min="13572" max="13572" width="26" style="45" bestFit="1" customWidth="1"/>
    <col min="13573" max="13573" width="11.5703125" style="45" customWidth="1"/>
    <col min="13574" max="13824" width="11.42578125" style="45"/>
    <col min="13825" max="13825" width="28.7109375" style="45" customWidth="1"/>
    <col min="13826" max="13826" width="18.42578125" style="45" customWidth="1"/>
    <col min="13827" max="13827" width="19" style="45" customWidth="1"/>
    <col min="13828" max="13828" width="26" style="45" bestFit="1" customWidth="1"/>
    <col min="13829" max="13829" width="11.5703125" style="45" customWidth="1"/>
    <col min="13830" max="14080" width="11.42578125" style="45"/>
    <col min="14081" max="14081" width="28.7109375" style="45" customWidth="1"/>
    <col min="14082" max="14082" width="18.42578125" style="45" customWidth="1"/>
    <col min="14083" max="14083" width="19" style="45" customWidth="1"/>
    <col min="14084" max="14084" width="26" style="45" bestFit="1" customWidth="1"/>
    <col min="14085" max="14085" width="11.5703125" style="45" customWidth="1"/>
    <col min="14086" max="14336" width="11.42578125" style="45"/>
    <col min="14337" max="14337" width="28.7109375" style="45" customWidth="1"/>
    <col min="14338" max="14338" width="18.42578125" style="45" customWidth="1"/>
    <col min="14339" max="14339" width="19" style="45" customWidth="1"/>
    <col min="14340" max="14340" width="26" style="45" bestFit="1" customWidth="1"/>
    <col min="14341" max="14341" width="11.5703125" style="45" customWidth="1"/>
    <col min="14342" max="14592" width="11.42578125" style="45"/>
    <col min="14593" max="14593" width="28.7109375" style="45" customWidth="1"/>
    <col min="14594" max="14594" width="18.42578125" style="45" customWidth="1"/>
    <col min="14595" max="14595" width="19" style="45" customWidth="1"/>
    <col min="14596" max="14596" width="26" style="45" bestFit="1" customWidth="1"/>
    <col min="14597" max="14597" width="11.5703125" style="45" customWidth="1"/>
    <col min="14598" max="14848" width="11.42578125" style="45"/>
    <col min="14849" max="14849" width="28.7109375" style="45" customWidth="1"/>
    <col min="14850" max="14850" width="18.42578125" style="45" customWidth="1"/>
    <col min="14851" max="14851" width="19" style="45" customWidth="1"/>
    <col min="14852" max="14852" width="26" style="45" bestFit="1" customWidth="1"/>
    <col min="14853" max="14853" width="11.5703125" style="45" customWidth="1"/>
    <col min="14854" max="15104" width="11.42578125" style="45"/>
    <col min="15105" max="15105" width="28.7109375" style="45" customWidth="1"/>
    <col min="15106" max="15106" width="18.42578125" style="45" customWidth="1"/>
    <col min="15107" max="15107" width="19" style="45" customWidth="1"/>
    <col min="15108" max="15108" width="26" style="45" bestFit="1" customWidth="1"/>
    <col min="15109" max="15109" width="11.5703125" style="45" customWidth="1"/>
    <col min="15110" max="15360" width="11.42578125" style="45"/>
    <col min="15361" max="15361" width="28.7109375" style="45" customWidth="1"/>
    <col min="15362" max="15362" width="18.42578125" style="45" customWidth="1"/>
    <col min="15363" max="15363" width="19" style="45" customWidth="1"/>
    <col min="15364" max="15364" width="26" style="45" bestFit="1" customWidth="1"/>
    <col min="15365" max="15365" width="11.5703125" style="45" customWidth="1"/>
    <col min="15366" max="15616" width="11.42578125" style="45"/>
    <col min="15617" max="15617" width="28.7109375" style="45" customWidth="1"/>
    <col min="15618" max="15618" width="18.42578125" style="45" customWidth="1"/>
    <col min="15619" max="15619" width="19" style="45" customWidth="1"/>
    <col min="15620" max="15620" width="26" style="45" bestFit="1" customWidth="1"/>
    <col min="15621" max="15621" width="11.5703125" style="45" customWidth="1"/>
    <col min="15622" max="15872" width="11.42578125" style="45"/>
    <col min="15873" max="15873" width="28.7109375" style="45" customWidth="1"/>
    <col min="15874" max="15874" width="18.42578125" style="45" customWidth="1"/>
    <col min="15875" max="15875" width="19" style="45" customWidth="1"/>
    <col min="15876" max="15876" width="26" style="45" bestFit="1" customWidth="1"/>
    <col min="15877" max="15877" width="11.5703125" style="45" customWidth="1"/>
    <col min="15878" max="16128" width="11.42578125" style="45"/>
    <col min="16129" max="16129" width="28.7109375" style="45" customWidth="1"/>
    <col min="16130" max="16130" width="18.42578125" style="45" customWidth="1"/>
    <col min="16131" max="16131" width="19" style="45" customWidth="1"/>
    <col min="16132" max="16132" width="26" style="45" bestFit="1" customWidth="1"/>
    <col min="16133" max="16133" width="11.5703125" style="45" customWidth="1"/>
    <col min="16134" max="16384" width="11.42578125" style="45"/>
  </cols>
  <sheetData>
    <row r="1" spans="1:5" ht="30" customHeight="1">
      <c r="A1" s="56" t="s">
        <v>16</v>
      </c>
      <c r="B1" s="57"/>
      <c r="C1" s="58" t="s">
        <v>43</v>
      </c>
      <c r="D1" s="236" t="s">
        <v>44</v>
      </c>
      <c r="E1" s="237"/>
    </row>
    <row r="2" spans="1:5" ht="27.75" customHeight="1">
      <c r="A2" s="46" t="s">
        <v>18</v>
      </c>
      <c r="B2" s="47" t="s">
        <v>45</v>
      </c>
      <c r="C2" s="47" t="s">
        <v>46</v>
      </c>
      <c r="D2" s="238" t="s">
        <v>47</v>
      </c>
      <c r="E2" s="235"/>
    </row>
    <row r="3" spans="1:5" ht="17.25" customHeight="1">
      <c r="A3" s="48" t="s">
        <v>22</v>
      </c>
      <c r="B3" s="49">
        <v>98</v>
      </c>
      <c r="C3" s="50"/>
      <c r="D3" s="234"/>
      <c r="E3" s="235"/>
    </row>
    <row r="4" spans="1:5" ht="17.25" customHeight="1">
      <c r="A4" s="48" t="s">
        <v>24</v>
      </c>
      <c r="B4" s="49">
        <v>85</v>
      </c>
      <c r="C4" s="50"/>
      <c r="D4" s="234"/>
      <c r="E4" s="235"/>
    </row>
    <row r="5" spans="1:5" ht="17.25" customHeight="1">
      <c r="A5" s="48" t="s">
        <v>26</v>
      </c>
      <c r="B5" s="49">
        <v>99</v>
      </c>
      <c r="C5" s="50"/>
      <c r="D5" s="234"/>
      <c r="E5" s="235"/>
    </row>
    <row r="6" spans="1:5" ht="17.25" customHeight="1">
      <c r="A6" s="48" t="s">
        <v>27</v>
      </c>
      <c r="B6" s="49">
        <v>45</v>
      </c>
      <c r="C6" s="50"/>
      <c r="D6" s="234"/>
      <c r="E6" s="235"/>
    </row>
    <row r="7" spans="1:5" ht="17.25" customHeight="1">
      <c r="A7" s="48" t="s">
        <v>28</v>
      </c>
      <c r="B7" s="49">
        <v>62</v>
      </c>
      <c r="C7" s="50"/>
      <c r="D7" s="234"/>
      <c r="E7" s="235"/>
    </row>
    <row r="8" spans="1:5" ht="17.25" customHeight="1">
      <c r="A8" s="48" t="s">
        <v>29</v>
      </c>
      <c r="B8" s="49">
        <v>86</v>
      </c>
      <c r="C8" s="50"/>
      <c r="D8" s="234"/>
      <c r="E8" s="235"/>
    </row>
    <row r="9" spans="1:5" ht="17.25" customHeight="1">
      <c r="A9" s="48" t="s">
        <v>30</v>
      </c>
      <c r="B9" s="49">
        <v>66</v>
      </c>
      <c r="C9" s="50"/>
      <c r="D9" s="234"/>
      <c r="E9" s="235"/>
    </row>
    <row r="10" spans="1:5" ht="17.25" customHeight="1">
      <c r="A10" s="48" t="s">
        <v>31</v>
      </c>
      <c r="B10" s="49">
        <v>59</v>
      </c>
      <c r="C10" s="50"/>
      <c r="D10" s="234"/>
      <c r="E10" s="235"/>
    </row>
    <row r="11" spans="1:5" ht="17.25" customHeight="1">
      <c r="A11" s="48" t="s">
        <v>32</v>
      </c>
      <c r="B11" s="49">
        <v>78</v>
      </c>
      <c r="C11" s="50"/>
      <c r="D11" s="234"/>
      <c r="E11" s="235"/>
    </row>
    <row r="12" spans="1:5" ht="17.25" customHeight="1">
      <c r="A12" s="51" t="s">
        <v>33</v>
      </c>
      <c r="B12" s="52">
        <v>87</v>
      </c>
      <c r="C12" s="53"/>
      <c r="D12" s="234"/>
      <c r="E12" s="235"/>
    </row>
    <row r="13" spans="1:5" ht="9" customHeight="1">
      <c r="A13" s="222"/>
      <c r="B13" s="222"/>
      <c r="C13" s="222"/>
      <c r="D13" s="222"/>
      <c r="E13" s="222"/>
    </row>
    <row r="14" spans="1:5" ht="17.25" customHeight="1">
      <c r="A14" s="239" t="s">
        <v>48</v>
      </c>
      <c r="B14" s="240"/>
      <c r="C14" s="240"/>
      <c r="D14" s="240"/>
      <c r="E14" s="241"/>
    </row>
    <row r="15" spans="1:5" ht="17.25" customHeight="1">
      <c r="A15" s="54" t="s">
        <v>49</v>
      </c>
      <c r="B15" s="228" t="s">
        <v>50</v>
      </c>
      <c r="C15" s="229"/>
      <c r="D15" s="230" t="s">
        <v>51</v>
      </c>
      <c r="E15" s="231"/>
    </row>
    <row r="16" spans="1:5" ht="17.25" customHeight="1">
      <c r="A16" s="54" t="s">
        <v>52</v>
      </c>
      <c r="B16" s="228" t="s">
        <v>53</v>
      </c>
      <c r="C16" s="229"/>
      <c r="D16" s="230" t="s">
        <v>54</v>
      </c>
      <c r="E16" s="231"/>
    </row>
    <row r="17" spans="1:5" ht="17.25" customHeight="1">
      <c r="A17" s="54"/>
      <c r="B17" s="228" t="s">
        <v>55</v>
      </c>
      <c r="C17" s="229"/>
      <c r="D17" s="230" t="s">
        <v>56</v>
      </c>
      <c r="E17" s="231"/>
    </row>
    <row r="18" spans="1:5" ht="17.25" customHeight="1">
      <c r="A18" s="54"/>
      <c r="B18" s="228" t="s">
        <v>57</v>
      </c>
      <c r="C18" s="229"/>
      <c r="D18" s="230" t="s">
        <v>58</v>
      </c>
      <c r="E18" s="231"/>
    </row>
    <row r="19" spans="1:5" ht="17.25" customHeight="1">
      <c r="A19" s="54"/>
      <c r="B19" s="228" t="s">
        <v>59</v>
      </c>
      <c r="C19" s="229"/>
      <c r="D19" s="230" t="s">
        <v>60</v>
      </c>
      <c r="E19" s="231"/>
    </row>
    <row r="20" spans="1:5" ht="17.25" customHeight="1">
      <c r="A20" s="55"/>
      <c r="B20" s="218" t="s">
        <v>61</v>
      </c>
      <c r="C20" s="219"/>
      <c r="D20" s="220" t="s">
        <v>94</v>
      </c>
      <c r="E20" s="221"/>
    </row>
    <row r="21" spans="1:5" ht="12.75">
      <c r="A21" s="222"/>
      <c r="B21" s="222"/>
      <c r="C21" s="222"/>
      <c r="D21" s="222"/>
      <c r="E21" s="222"/>
    </row>
    <row r="22" spans="1:5" ht="17.25" customHeight="1"/>
    <row r="25" spans="1:5" ht="17.25" customHeight="1">
      <c r="A25" s="212" t="s">
        <v>62</v>
      </c>
      <c r="B25" s="213"/>
      <c r="C25" s="213"/>
      <c r="D25" s="213"/>
      <c r="E25" s="214"/>
    </row>
    <row r="26" spans="1:5" ht="17.25" customHeight="1">
      <c r="A26" s="223" t="s">
        <v>63</v>
      </c>
      <c r="B26" s="218"/>
      <c r="C26" s="218"/>
      <c r="D26" s="218"/>
      <c r="E26" s="224"/>
    </row>
    <row r="27" spans="1:5" ht="17.25" customHeight="1">
      <c r="A27" s="225"/>
      <c r="B27" s="226"/>
      <c r="C27" s="226"/>
      <c r="D27" s="226"/>
      <c r="E27" s="227"/>
    </row>
    <row r="28" spans="1:5" ht="17.25" customHeight="1">
      <c r="A28" s="212" t="s">
        <v>182</v>
      </c>
      <c r="B28" s="213"/>
      <c r="C28" s="213"/>
      <c r="D28" s="213"/>
      <c r="E28" s="214"/>
    </row>
    <row r="29" spans="1:5" ht="36" customHeight="1">
      <c r="A29" s="215" t="s">
        <v>65</v>
      </c>
      <c r="B29" s="216"/>
      <c r="C29" s="216"/>
      <c r="D29" s="216"/>
      <c r="E29" s="217"/>
    </row>
    <row r="30" spans="1:5" ht="17.25" customHeight="1"/>
    <row r="31" spans="1:5" ht="17.25" customHeight="1">
      <c r="A31" s="232" t="s">
        <v>183</v>
      </c>
      <c r="B31" s="213"/>
      <c r="C31" s="213"/>
      <c r="D31" s="213"/>
      <c r="E31" s="233"/>
    </row>
    <row r="32" spans="1:5" s="30" customFormat="1" ht="17.25" customHeight="1">
      <c r="A32" s="209" t="s">
        <v>184</v>
      </c>
      <c r="B32" s="210"/>
      <c r="C32" s="210"/>
      <c r="D32" s="210"/>
      <c r="E32" s="211"/>
    </row>
    <row r="33" spans="1:5" s="200" customFormat="1" ht="17.25" customHeight="1">
      <c r="A33" s="199"/>
      <c r="B33" s="199"/>
      <c r="C33" s="199"/>
      <c r="D33" s="199"/>
      <c r="E33" s="199"/>
    </row>
    <row r="34" spans="1:5" s="30" customFormat="1" ht="17.25" customHeight="1">
      <c r="A34" s="232" t="s">
        <v>192</v>
      </c>
      <c r="B34" s="213"/>
      <c r="C34" s="213"/>
      <c r="D34" s="213"/>
      <c r="E34" s="233"/>
    </row>
    <row r="35" spans="1:5" ht="17.25" customHeight="1">
      <c r="A35" s="201" t="s">
        <v>191</v>
      </c>
      <c r="B35" s="202"/>
      <c r="C35" s="202"/>
      <c r="D35" s="202"/>
      <c r="E35" s="203"/>
    </row>
  </sheetData>
  <mergeCells count="35">
    <mergeCell ref="A34:E34"/>
    <mergeCell ref="D12:E12"/>
    <mergeCell ref="D1:E1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A13:E13"/>
    <mergeCell ref="A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A31:E31"/>
    <mergeCell ref="A32:E32"/>
    <mergeCell ref="A28:E28"/>
    <mergeCell ref="A29:E29"/>
    <mergeCell ref="B20:C20"/>
    <mergeCell ref="D20:E20"/>
    <mergeCell ref="A21:E21"/>
    <mergeCell ref="A25:E25"/>
    <mergeCell ref="A26:E26"/>
    <mergeCell ref="A27:E27"/>
  </mergeCells>
  <printOptions horizontalCentered="1"/>
  <pageMargins left="0.19685039370078741" right="0.19685039370078741" top="1.1811023622047245" bottom="0.59055118110236227" header="0.51181102362204722" footer="0.51181102362204722"/>
  <pageSetup orientation="portrait" horizontalDpi="300" verticalDpi="300" r:id="rId1"/>
  <headerFooter>
    <oddFooter>&amp;L&amp;F&amp;R&amp;A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1"/>
  </sheetPr>
  <dimension ref="A1:F26"/>
  <sheetViews>
    <sheetView topLeftCell="A13" zoomScaleNormal="100" workbookViewId="0">
      <selection activeCell="F3" sqref="F3"/>
    </sheetView>
  </sheetViews>
  <sheetFormatPr baseColWidth="10" defaultColWidth="11.42578125" defaultRowHeight="18.75" customHeight="1"/>
  <cols>
    <col min="1" max="1" width="25.85546875" style="74" customWidth="1"/>
    <col min="2" max="5" width="12.42578125" style="74" customWidth="1"/>
    <col min="6" max="6" width="24.85546875" style="74" customWidth="1"/>
    <col min="7" max="16384" width="11.42578125" style="74"/>
  </cols>
  <sheetData>
    <row r="1" spans="1:6" ht="30" customHeight="1">
      <c r="A1" s="97" t="s">
        <v>16</v>
      </c>
      <c r="B1" s="242" t="s">
        <v>95</v>
      </c>
      <c r="C1" s="243"/>
      <c r="D1" s="243"/>
      <c r="E1" s="244"/>
      <c r="F1" s="98" t="s">
        <v>44</v>
      </c>
    </row>
    <row r="2" spans="1:6" s="79" customFormat="1" ht="27.75" customHeight="1">
      <c r="A2" s="75" t="s">
        <v>18</v>
      </c>
      <c r="B2" s="76" t="s">
        <v>66</v>
      </c>
      <c r="C2" s="77" t="s">
        <v>67</v>
      </c>
      <c r="D2" s="77" t="s">
        <v>68</v>
      </c>
      <c r="E2" s="78" t="s">
        <v>69</v>
      </c>
      <c r="F2" s="94" t="s">
        <v>90</v>
      </c>
    </row>
    <row r="3" spans="1:6" ht="18.75" customHeight="1">
      <c r="A3" s="80" t="s">
        <v>22</v>
      </c>
      <c r="B3" s="81">
        <v>93</v>
      </c>
      <c r="C3" s="81">
        <v>89</v>
      </c>
      <c r="D3" s="81">
        <v>87</v>
      </c>
      <c r="E3" s="82">
        <v>83</v>
      </c>
      <c r="F3" s="83"/>
    </row>
    <row r="4" spans="1:6" ht="18.75" customHeight="1">
      <c r="A4" s="80" t="s">
        <v>24</v>
      </c>
      <c r="B4" s="81">
        <v>85</v>
      </c>
      <c r="C4" s="81">
        <v>75</v>
      </c>
      <c r="D4" s="81">
        <v>74</v>
      </c>
      <c r="E4" s="82">
        <v>79</v>
      </c>
      <c r="F4" s="83"/>
    </row>
    <row r="5" spans="1:6" ht="18.75" customHeight="1">
      <c r="A5" s="80" t="s">
        <v>26</v>
      </c>
      <c r="B5" s="81">
        <v>59</v>
      </c>
      <c r="C5" s="81">
        <v>69</v>
      </c>
      <c r="D5" s="81">
        <v>45</v>
      </c>
      <c r="E5" s="82">
        <v>57</v>
      </c>
      <c r="F5" s="83"/>
    </row>
    <row r="6" spans="1:6" ht="18.75" customHeight="1">
      <c r="A6" s="80" t="s">
        <v>27</v>
      </c>
      <c r="B6" s="81">
        <v>68</v>
      </c>
      <c r="C6" s="81">
        <v>65</v>
      </c>
      <c r="D6" s="81">
        <v>74</v>
      </c>
      <c r="E6" s="82">
        <v>71</v>
      </c>
      <c r="F6" s="83"/>
    </row>
    <row r="7" spans="1:6" ht="18.75" customHeight="1">
      <c r="A7" s="80" t="s">
        <v>28</v>
      </c>
      <c r="B7" s="81">
        <v>85</v>
      </c>
      <c r="C7" s="81">
        <v>76</v>
      </c>
      <c r="D7" s="81">
        <v>80</v>
      </c>
      <c r="E7" s="82">
        <v>82</v>
      </c>
      <c r="F7" s="83"/>
    </row>
    <row r="8" spans="1:6" ht="18.75" customHeight="1">
      <c r="A8" s="80" t="s">
        <v>29</v>
      </c>
      <c r="B8" s="81">
        <v>86</v>
      </c>
      <c r="C8" s="81">
        <v>91</v>
      </c>
      <c r="D8" s="81">
        <v>84</v>
      </c>
      <c r="E8" s="82">
        <v>87</v>
      </c>
      <c r="F8" s="83"/>
    </row>
    <row r="9" spans="1:6" ht="18.75" customHeight="1">
      <c r="A9" s="80" t="s">
        <v>30</v>
      </c>
      <c r="B9" s="81">
        <v>92</v>
      </c>
      <c r="C9" s="81">
        <v>75</v>
      </c>
      <c r="D9" s="81">
        <v>87</v>
      </c>
      <c r="E9" s="82">
        <v>91</v>
      </c>
      <c r="F9" s="83"/>
    </row>
    <row r="10" spans="1:6" ht="18.75" customHeight="1">
      <c r="A10" s="80" t="s">
        <v>31</v>
      </c>
      <c r="B10" s="81">
        <v>59</v>
      </c>
      <c r="C10" s="81">
        <v>58</v>
      </c>
      <c r="D10" s="81">
        <v>65</v>
      </c>
      <c r="E10" s="82">
        <v>66</v>
      </c>
      <c r="F10" s="83"/>
    </row>
    <row r="11" spans="1:6" ht="18.75" customHeight="1">
      <c r="A11" s="80" t="s">
        <v>32</v>
      </c>
      <c r="B11" s="81">
        <v>15</v>
      </c>
      <c r="C11" s="81">
        <v>60</v>
      </c>
      <c r="D11" s="81">
        <v>55</v>
      </c>
      <c r="E11" s="82">
        <v>63</v>
      </c>
      <c r="F11" s="83"/>
    </row>
    <row r="12" spans="1:6" ht="18.75" customHeight="1">
      <c r="A12" s="84" t="s">
        <v>33</v>
      </c>
      <c r="B12" s="85">
        <v>87</v>
      </c>
      <c r="C12" s="85">
        <v>85</v>
      </c>
      <c r="D12" s="85">
        <v>83</v>
      </c>
      <c r="E12" s="86">
        <v>89</v>
      </c>
      <c r="F12" s="87"/>
    </row>
    <row r="13" spans="1:6" ht="8.25" customHeight="1">
      <c r="A13" s="248"/>
      <c r="B13" s="248"/>
      <c r="C13" s="248"/>
      <c r="D13" s="248"/>
      <c r="E13" s="248"/>
    </row>
    <row r="14" spans="1:6" ht="18.75" customHeight="1">
      <c r="A14" s="249" t="s">
        <v>44</v>
      </c>
      <c r="B14" s="250"/>
      <c r="C14" s="250"/>
      <c r="D14" s="250"/>
      <c r="E14" s="250"/>
      <c r="F14" s="88"/>
    </row>
    <row r="15" spans="1:6" s="79" customFormat="1" ht="18.75" customHeight="1">
      <c r="A15" s="251" t="s">
        <v>70</v>
      </c>
      <c r="B15" s="252"/>
      <c r="C15" s="252"/>
      <c r="D15" s="252"/>
      <c r="E15" s="89"/>
      <c r="F15" s="90" t="s">
        <v>189</v>
      </c>
    </row>
    <row r="16" spans="1:6" s="79" customFormat="1" ht="18.75" customHeight="1">
      <c r="A16" s="253" t="s">
        <v>85</v>
      </c>
      <c r="B16" s="254"/>
      <c r="C16" s="254"/>
      <c r="D16" s="254"/>
      <c r="E16" s="91"/>
      <c r="F16" s="90" t="s">
        <v>86</v>
      </c>
    </row>
    <row r="17" spans="1:6" s="79" customFormat="1" ht="12.75">
      <c r="A17"/>
      <c r="B17"/>
      <c r="C17"/>
      <c r="D17"/>
      <c r="E17"/>
      <c r="F17"/>
    </row>
    <row r="18" spans="1:6" ht="18.75" customHeight="1">
      <c r="A18"/>
      <c r="B18"/>
      <c r="C18"/>
      <c r="D18"/>
      <c r="E18"/>
      <c r="F18"/>
    </row>
    <row r="19" spans="1:6" s="92" customFormat="1" ht="37.5" customHeight="1"/>
    <row r="20" spans="1:6" ht="18.75" customHeight="1">
      <c r="A20" s="93"/>
    </row>
    <row r="25" spans="1:6" ht="18.75" customHeight="1">
      <c r="A25" s="249" t="s">
        <v>64</v>
      </c>
      <c r="B25" s="255"/>
      <c r="C25" s="255"/>
      <c r="D25" s="255"/>
      <c r="E25" s="255"/>
      <c r="F25" s="256"/>
    </row>
    <row r="26" spans="1:6" ht="18.75" customHeight="1">
      <c r="A26" s="245" t="s">
        <v>87</v>
      </c>
      <c r="B26" s="246"/>
      <c r="C26" s="246"/>
      <c r="D26" s="246"/>
      <c r="E26" s="246"/>
      <c r="F26" s="247"/>
    </row>
  </sheetData>
  <mergeCells count="7">
    <mergeCell ref="B1:E1"/>
    <mergeCell ref="A26:F26"/>
    <mergeCell ref="A13:E13"/>
    <mergeCell ref="A14:E14"/>
    <mergeCell ref="A15:D15"/>
    <mergeCell ref="A16:D16"/>
    <mergeCell ref="A25:F25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D26"/>
  <sheetViews>
    <sheetView showZeros="0" topLeftCell="A11" workbookViewId="0">
      <selection activeCell="E8" sqref="E8"/>
    </sheetView>
  </sheetViews>
  <sheetFormatPr baseColWidth="10" defaultRowHeight="18.75" customHeight="1"/>
  <cols>
    <col min="1" max="1" width="35.5703125" style="30" customWidth="1"/>
    <col min="2" max="2" width="12.5703125" style="30" customWidth="1"/>
    <col min="3" max="3" width="20.42578125" style="30" customWidth="1"/>
    <col min="4" max="4" width="32.42578125" style="30" customWidth="1"/>
    <col min="5" max="5" width="27.5703125" style="30" customWidth="1"/>
    <col min="6" max="256" width="11.42578125" style="30"/>
    <col min="257" max="257" width="35.5703125" style="30" customWidth="1"/>
    <col min="258" max="258" width="12.5703125" style="30" customWidth="1"/>
    <col min="259" max="259" width="20.42578125" style="30" customWidth="1"/>
    <col min="260" max="260" width="32.42578125" style="30" customWidth="1"/>
    <col min="261" max="261" width="27.5703125" style="30" customWidth="1"/>
    <col min="262" max="512" width="11.42578125" style="30"/>
    <col min="513" max="513" width="35.5703125" style="30" customWidth="1"/>
    <col min="514" max="514" width="12.5703125" style="30" customWidth="1"/>
    <col min="515" max="515" width="20.42578125" style="30" customWidth="1"/>
    <col min="516" max="516" width="32.42578125" style="30" customWidth="1"/>
    <col min="517" max="517" width="27.5703125" style="30" customWidth="1"/>
    <col min="518" max="768" width="11.42578125" style="30"/>
    <col min="769" max="769" width="35.5703125" style="30" customWidth="1"/>
    <col min="770" max="770" width="12.5703125" style="30" customWidth="1"/>
    <col min="771" max="771" width="20.42578125" style="30" customWidth="1"/>
    <col min="772" max="772" width="32.42578125" style="30" customWidth="1"/>
    <col min="773" max="773" width="27.5703125" style="30" customWidth="1"/>
    <col min="774" max="1024" width="11.42578125" style="30"/>
    <col min="1025" max="1025" width="35.5703125" style="30" customWidth="1"/>
    <col min="1026" max="1026" width="12.5703125" style="30" customWidth="1"/>
    <col min="1027" max="1027" width="20.42578125" style="30" customWidth="1"/>
    <col min="1028" max="1028" width="32.42578125" style="30" customWidth="1"/>
    <col min="1029" max="1029" width="27.5703125" style="30" customWidth="1"/>
    <col min="1030" max="1280" width="11.42578125" style="30"/>
    <col min="1281" max="1281" width="35.5703125" style="30" customWidth="1"/>
    <col min="1282" max="1282" width="12.5703125" style="30" customWidth="1"/>
    <col min="1283" max="1283" width="20.42578125" style="30" customWidth="1"/>
    <col min="1284" max="1284" width="32.42578125" style="30" customWidth="1"/>
    <col min="1285" max="1285" width="27.5703125" style="30" customWidth="1"/>
    <col min="1286" max="1536" width="11.42578125" style="30"/>
    <col min="1537" max="1537" width="35.5703125" style="30" customWidth="1"/>
    <col min="1538" max="1538" width="12.5703125" style="30" customWidth="1"/>
    <col min="1539" max="1539" width="20.42578125" style="30" customWidth="1"/>
    <col min="1540" max="1540" width="32.42578125" style="30" customWidth="1"/>
    <col min="1541" max="1541" width="27.5703125" style="30" customWidth="1"/>
    <col min="1542" max="1792" width="11.42578125" style="30"/>
    <col min="1793" max="1793" width="35.5703125" style="30" customWidth="1"/>
    <col min="1794" max="1794" width="12.5703125" style="30" customWidth="1"/>
    <col min="1795" max="1795" width="20.42578125" style="30" customWidth="1"/>
    <col min="1796" max="1796" width="32.42578125" style="30" customWidth="1"/>
    <col min="1797" max="1797" width="27.5703125" style="30" customWidth="1"/>
    <col min="1798" max="2048" width="11.42578125" style="30"/>
    <col min="2049" max="2049" width="35.5703125" style="30" customWidth="1"/>
    <col min="2050" max="2050" width="12.5703125" style="30" customWidth="1"/>
    <col min="2051" max="2051" width="20.42578125" style="30" customWidth="1"/>
    <col min="2052" max="2052" width="32.42578125" style="30" customWidth="1"/>
    <col min="2053" max="2053" width="27.5703125" style="30" customWidth="1"/>
    <col min="2054" max="2304" width="11.42578125" style="30"/>
    <col min="2305" max="2305" width="35.5703125" style="30" customWidth="1"/>
    <col min="2306" max="2306" width="12.5703125" style="30" customWidth="1"/>
    <col min="2307" max="2307" width="20.42578125" style="30" customWidth="1"/>
    <col min="2308" max="2308" width="32.42578125" style="30" customWidth="1"/>
    <col min="2309" max="2309" width="27.5703125" style="30" customWidth="1"/>
    <col min="2310" max="2560" width="11.42578125" style="30"/>
    <col min="2561" max="2561" width="35.5703125" style="30" customWidth="1"/>
    <col min="2562" max="2562" width="12.5703125" style="30" customWidth="1"/>
    <col min="2563" max="2563" width="20.42578125" style="30" customWidth="1"/>
    <col min="2564" max="2564" width="32.42578125" style="30" customWidth="1"/>
    <col min="2565" max="2565" width="27.5703125" style="30" customWidth="1"/>
    <col min="2566" max="2816" width="11.42578125" style="30"/>
    <col min="2817" max="2817" width="35.5703125" style="30" customWidth="1"/>
    <col min="2818" max="2818" width="12.5703125" style="30" customWidth="1"/>
    <col min="2819" max="2819" width="20.42578125" style="30" customWidth="1"/>
    <col min="2820" max="2820" width="32.42578125" style="30" customWidth="1"/>
    <col min="2821" max="2821" width="27.5703125" style="30" customWidth="1"/>
    <col min="2822" max="3072" width="11.42578125" style="30"/>
    <col min="3073" max="3073" width="35.5703125" style="30" customWidth="1"/>
    <col min="3074" max="3074" width="12.5703125" style="30" customWidth="1"/>
    <col min="3075" max="3075" width="20.42578125" style="30" customWidth="1"/>
    <col min="3076" max="3076" width="32.42578125" style="30" customWidth="1"/>
    <col min="3077" max="3077" width="27.5703125" style="30" customWidth="1"/>
    <col min="3078" max="3328" width="11.42578125" style="30"/>
    <col min="3329" max="3329" width="35.5703125" style="30" customWidth="1"/>
    <col min="3330" max="3330" width="12.5703125" style="30" customWidth="1"/>
    <col min="3331" max="3331" width="20.42578125" style="30" customWidth="1"/>
    <col min="3332" max="3332" width="32.42578125" style="30" customWidth="1"/>
    <col min="3333" max="3333" width="27.5703125" style="30" customWidth="1"/>
    <col min="3334" max="3584" width="11.42578125" style="30"/>
    <col min="3585" max="3585" width="35.5703125" style="30" customWidth="1"/>
    <col min="3586" max="3586" width="12.5703125" style="30" customWidth="1"/>
    <col min="3587" max="3587" width="20.42578125" style="30" customWidth="1"/>
    <col min="3588" max="3588" width="32.42578125" style="30" customWidth="1"/>
    <col min="3589" max="3589" width="27.5703125" style="30" customWidth="1"/>
    <col min="3590" max="3840" width="11.42578125" style="30"/>
    <col min="3841" max="3841" width="35.5703125" style="30" customWidth="1"/>
    <col min="3842" max="3842" width="12.5703125" style="30" customWidth="1"/>
    <col min="3843" max="3843" width="20.42578125" style="30" customWidth="1"/>
    <col min="3844" max="3844" width="32.42578125" style="30" customWidth="1"/>
    <col min="3845" max="3845" width="27.5703125" style="30" customWidth="1"/>
    <col min="3846" max="4096" width="11.42578125" style="30"/>
    <col min="4097" max="4097" width="35.5703125" style="30" customWidth="1"/>
    <col min="4098" max="4098" width="12.5703125" style="30" customWidth="1"/>
    <col min="4099" max="4099" width="20.42578125" style="30" customWidth="1"/>
    <col min="4100" max="4100" width="32.42578125" style="30" customWidth="1"/>
    <col min="4101" max="4101" width="27.5703125" style="30" customWidth="1"/>
    <col min="4102" max="4352" width="11.42578125" style="30"/>
    <col min="4353" max="4353" width="35.5703125" style="30" customWidth="1"/>
    <col min="4354" max="4354" width="12.5703125" style="30" customWidth="1"/>
    <col min="4355" max="4355" width="20.42578125" style="30" customWidth="1"/>
    <col min="4356" max="4356" width="32.42578125" style="30" customWidth="1"/>
    <col min="4357" max="4357" width="27.5703125" style="30" customWidth="1"/>
    <col min="4358" max="4608" width="11.42578125" style="30"/>
    <col min="4609" max="4609" width="35.5703125" style="30" customWidth="1"/>
    <col min="4610" max="4610" width="12.5703125" style="30" customWidth="1"/>
    <col min="4611" max="4611" width="20.42578125" style="30" customWidth="1"/>
    <col min="4612" max="4612" width="32.42578125" style="30" customWidth="1"/>
    <col min="4613" max="4613" width="27.5703125" style="30" customWidth="1"/>
    <col min="4614" max="4864" width="11.42578125" style="30"/>
    <col min="4865" max="4865" width="35.5703125" style="30" customWidth="1"/>
    <col min="4866" max="4866" width="12.5703125" style="30" customWidth="1"/>
    <col min="4867" max="4867" width="20.42578125" style="30" customWidth="1"/>
    <col min="4868" max="4868" width="32.42578125" style="30" customWidth="1"/>
    <col min="4869" max="4869" width="27.5703125" style="30" customWidth="1"/>
    <col min="4870" max="5120" width="11.42578125" style="30"/>
    <col min="5121" max="5121" width="35.5703125" style="30" customWidth="1"/>
    <col min="5122" max="5122" width="12.5703125" style="30" customWidth="1"/>
    <col min="5123" max="5123" width="20.42578125" style="30" customWidth="1"/>
    <col min="5124" max="5124" width="32.42578125" style="30" customWidth="1"/>
    <col min="5125" max="5125" width="27.5703125" style="30" customWidth="1"/>
    <col min="5126" max="5376" width="11.42578125" style="30"/>
    <col min="5377" max="5377" width="35.5703125" style="30" customWidth="1"/>
    <col min="5378" max="5378" width="12.5703125" style="30" customWidth="1"/>
    <col min="5379" max="5379" width="20.42578125" style="30" customWidth="1"/>
    <col min="5380" max="5380" width="32.42578125" style="30" customWidth="1"/>
    <col min="5381" max="5381" width="27.5703125" style="30" customWidth="1"/>
    <col min="5382" max="5632" width="11.42578125" style="30"/>
    <col min="5633" max="5633" width="35.5703125" style="30" customWidth="1"/>
    <col min="5634" max="5634" width="12.5703125" style="30" customWidth="1"/>
    <col min="5635" max="5635" width="20.42578125" style="30" customWidth="1"/>
    <col min="5636" max="5636" width="32.42578125" style="30" customWidth="1"/>
    <col min="5637" max="5637" width="27.5703125" style="30" customWidth="1"/>
    <col min="5638" max="5888" width="11.42578125" style="30"/>
    <col min="5889" max="5889" width="35.5703125" style="30" customWidth="1"/>
    <col min="5890" max="5890" width="12.5703125" style="30" customWidth="1"/>
    <col min="5891" max="5891" width="20.42578125" style="30" customWidth="1"/>
    <col min="5892" max="5892" width="32.42578125" style="30" customWidth="1"/>
    <col min="5893" max="5893" width="27.5703125" style="30" customWidth="1"/>
    <col min="5894" max="6144" width="11.42578125" style="30"/>
    <col min="6145" max="6145" width="35.5703125" style="30" customWidth="1"/>
    <col min="6146" max="6146" width="12.5703125" style="30" customWidth="1"/>
    <col min="6147" max="6147" width="20.42578125" style="30" customWidth="1"/>
    <col min="6148" max="6148" width="32.42578125" style="30" customWidth="1"/>
    <col min="6149" max="6149" width="27.5703125" style="30" customWidth="1"/>
    <col min="6150" max="6400" width="11.42578125" style="30"/>
    <col min="6401" max="6401" width="35.5703125" style="30" customWidth="1"/>
    <col min="6402" max="6402" width="12.5703125" style="30" customWidth="1"/>
    <col min="6403" max="6403" width="20.42578125" style="30" customWidth="1"/>
    <col min="6404" max="6404" width="32.42578125" style="30" customWidth="1"/>
    <col min="6405" max="6405" width="27.5703125" style="30" customWidth="1"/>
    <col min="6406" max="6656" width="11.42578125" style="30"/>
    <col min="6657" max="6657" width="35.5703125" style="30" customWidth="1"/>
    <col min="6658" max="6658" width="12.5703125" style="30" customWidth="1"/>
    <col min="6659" max="6659" width="20.42578125" style="30" customWidth="1"/>
    <col min="6660" max="6660" width="32.42578125" style="30" customWidth="1"/>
    <col min="6661" max="6661" width="27.5703125" style="30" customWidth="1"/>
    <col min="6662" max="6912" width="11.42578125" style="30"/>
    <col min="6913" max="6913" width="35.5703125" style="30" customWidth="1"/>
    <col min="6914" max="6914" width="12.5703125" style="30" customWidth="1"/>
    <col min="6915" max="6915" width="20.42578125" style="30" customWidth="1"/>
    <col min="6916" max="6916" width="32.42578125" style="30" customWidth="1"/>
    <col min="6917" max="6917" width="27.5703125" style="30" customWidth="1"/>
    <col min="6918" max="7168" width="11.42578125" style="30"/>
    <col min="7169" max="7169" width="35.5703125" style="30" customWidth="1"/>
    <col min="7170" max="7170" width="12.5703125" style="30" customWidth="1"/>
    <col min="7171" max="7171" width="20.42578125" style="30" customWidth="1"/>
    <col min="7172" max="7172" width="32.42578125" style="30" customWidth="1"/>
    <col min="7173" max="7173" width="27.5703125" style="30" customWidth="1"/>
    <col min="7174" max="7424" width="11.42578125" style="30"/>
    <col min="7425" max="7425" width="35.5703125" style="30" customWidth="1"/>
    <col min="7426" max="7426" width="12.5703125" style="30" customWidth="1"/>
    <col min="7427" max="7427" width="20.42578125" style="30" customWidth="1"/>
    <col min="7428" max="7428" width="32.42578125" style="30" customWidth="1"/>
    <col min="7429" max="7429" width="27.5703125" style="30" customWidth="1"/>
    <col min="7430" max="7680" width="11.42578125" style="30"/>
    <col min="7681" max="7681" width="35.5703125" style="30" customWidth="1"/>
    <col min="7682" max="7682" width="12.5703125" style="30" customWidth="1"/>
    <col min="7683" max="7683" width="20.42578125" style="30" customWidth="1"/>
    <col min="7684" max="7684" width="32.42578125" style="30" customWidth="1"/>
    <col min="7685" max="7685" width="27.5703125" style="30" customWidth="1"/>
    <col min="7686" max="7936" width="11.42578125" style="30"/>
    <col min="7937" max="7937" width="35.5703125" style="30" customWidth="1"/>
    <col min="7938" max="7938" width="12.5703125" style="30" customWidth="1"/>
    <col min="7939" max="7939" width="20.42578125" style="30" customWidth="1"/>
    <col min="7940" max="7940" width="32.42578125" style="30" customWidth="1"/>
    <col min="7941" max="7941" width="27.5703125" style="30" customWidth="1"/>
    <col min="7942" max="8192" width="11.42578125" style="30"/>
    <col min="8193" max="8193" width="35.5703125" style="30" customWidth="1"/>
    <col min="8194" max="8194" width="12.5703125" style="30" customWidth="1"/>
    <col min="8195" max="8195" width="20.42578125" style="30" customWidth="1"/>
    <col min="8196" max="8196" width="32.42578125" style="30" customWidth="1"/>
    <col min="8197" max="8197" width="27.5703125" style="30" customWidth="1"/>
    <col min="8198" max="8448" width="11.42578125" style="30"/>
    <col min="8449" max="8449" width="35.5703125" style="30" customWidth="1"/>
    <col min="8450" max="8450" width="12.5703125" style="30" customWidth="1"/>
    <col min="8451" max="8451" width="20.42578125" style="30" customWidth="1"/>
    <col min="8452" max="8452" width="32.42578125" style="30" customWidth="1"/>
    <col min="8453" max="8453" width="27.5703125" style="30" customWidth="1"/>
    <col min="8454" max="8704" width="11.42578125" style="30"/>
    <col min="8705" max="8705" width="35.5703125" style="30" customWidth="1"/>
    <col min="8706" max="8706" width="12.5703125" style="30" customWidth="1"/>
    <col min="8707" max="8707" width="20.42578125" style="30" customWidth="1"/>
    <col min="8708" max="8708" width="32.42578125" style="30" customWidth="1"/>
    <col min="8709" max="8709" width="27.5703125" style="30" customWidth="1"/>
    <col min="8710" max="8960" width="11.42578125" style="30"/>
    <col min="8961" max="8961" width="35.5703125" style="30" customWidth="1"/>
    <col min="8962" max="8962" width="12.5703125" style="30" customWidth="1"/>
    <col min="8963" max="8963" width="20.42578125" style="30" customWidth="1"/>
    <col min="8964" max="8964" width="32.42578125" style="30" customWidth="1"/>
    <col min="8965" max="8965" width="27.5703125" style="30" customWidth="1"/>
    <col min="8966" max="9216" width="11.42578125" style="30"/>
    <col min="9217" max="9217" width="35.5703125" style="30" customWidth="1"/>
    <col min="9218" max="9218" width="12.5703125" style="30" customWidth="1"/>
    <col min="9219" max="9219" width="20.42578125" style="30" customWidth="1"/>
    <col min="9220" max="9220" width="32.42578125" style="30" customWidth="1"/>
    <col min="9221" max="9221" width="27.5703125" style="30" customWidth="1"/>
    <col min="9222" max="9472" width="11.42578125" style="30"/>
    <col min="9473" max="9473" width="35.5703125" style="30" customWidth="1"/>
    <col min="9474" max="9474" width="12.5703125" style="30" customWidth="1"/>
    <col min="9475" max="9475" width="20.42578125" style="30" customWidth="1"/>
    <col min="9476" max="9476" width="32.42578125" style="30" customWidth="1"/>
    <col min="9477" max="9477" width="27.5703125" style="30" customWidth="1"/>
    <col min="9478" max="9728" width="11.42578125" style="30"/>
    <col min="9729" max="9729" width="35.5703125" style="30" customWidth="1"/>
    <col min="9730" max="9730" width="12.5703125" style="30" customWidth="1"/>
    <col min="9731" max="9731" width="20.42578125" style="30" customWidth="1"/>
    <col min="9732" max="9732" width="32.42578125" style="30" customWidth="1"/>
    <col min="9733" max="9733" width="27.5703125" style="30" customWidth="1"/>
    <col min="9734" max="9984" width="11.42578125" style="30"/>
    <col min="9985" max="9985" width="35.5703125" style="30" customWidth="1"/>
    <col min="9986" max="9986" width="12.5703125" style="30" customWidth="1"/>
    <col min="9987" max="9987" width="20.42578125" style="30" customWidth="1"/>
    <col min="9988" max="9988" width="32.42578125" style="30" customWidth="1"/>
    <col min="9989" max="9989" width="27.5703125" style="30" customWidth="1"/>
    <col min="9990" max="10240" width="11.42578125" style="30"/>
    <col min="10241" max="10241" width="35.5703125" style="30" customWidth="1"/>
    <col min="10242" max="10242" width="12.5703125" style="30" customWidth="1"/>
    <col min="10243" max="10243" width="20.42578125" style="30" customWidth="1"/>
    <col min="10244" max="10244" width="32.42578125" style="30" customWidth="1"/>
    <col min="10245" max="10245" width="27.5703125" style="30" customWidth="1"/>
    <col min="10246" max="10496" width="11.42578125" style="30"/>
    <col min="10497" max="10497" width="35.5703125" style="30" customWidth="1"/>
    <col min="10498" max="10498" width="12.5703125" style="30" customWidth="1"/>
    <col min="10499" max="10499" width="20.42578125" style="30" customWidth="1"/>
    <col min="10500" max="10500" width="32.42578125" style="30" customWidth="1"/>
    <col min="10501" max="10501" width="27.5703125" style="30" customWidth="1"/>
    <col min="10502" max="10752" width="11.42578125" style="30"/>
    <col min="10753" max="10753" width="35.5703125" style="30" customWidth="1"/>
    <col min="10754" max="10754" width="12.5703125" style="30" customWidth="1"/>
    <col min="10755" max="10755" width="20.42578125" style="30" customWidth="1"/>
    <col min="10756" max="10756" width="32.42578125" style="30" customWidth="1"/>
    <col min="10757" max="10757" width="27.5703125" style="30" customWidth="1"/>
    <col min="10758" max="11008" width="11.42578125" style="30"/>
    <col min="11009" max="11009" width="35.5703125" style="30" customWidth="1"/>
    <col min="11010" max="11010" width="12.5703125" style="30" customWidth="1"/>
    <col min="11011" max="11011" width="20.42578125" style="30" customWidth="1"/>
    <col min="11012" max="11012" width="32.42578125" style="30" customWidth="1"/>
    <col min="11013" max="11013" width="27.5703125" style="30" customWidth="1"/>
    <col min="11014" max="11264" width="11.42578125" style="30"/>
    <col min="11265" max="11265" width="35.5703125" style="30" customWidth="1"/>
    <col min="11266" max="11266" width="12.5703125" style="30" customWidth="1"/>
    <col min="11267" max="11267" width="20.42578125" style="30" customWidth="1"/>
    <col min="11268" max="11268" width="32.42578125" style="30" customWidth="1"/>
    <col min="11269" max="11269" width="27.5703125" style="30" customWidth="1"/>
    <col min="11270" max="11520" width="11.42578125" style="30"/>
    <col min="11521" max="11521" width="35.5703125" style="30" customWidth="1"/>
    <col min="11522" max="11522" width="12.5703125" style="30" customWidth="1"/>
    <col min="11523" max="11523" width="20.42578125" style="30" customWidth="1"/>
    <col min="11524" max="11524" width="32.42578125" style="30" customWidth="1"/>
    <col min="11525" max="11525" width="27.5703125" style="30" customWidth="1"/>
    <col min="11526" max="11776" width="11.42578125" style="30"/>
    <col min="11777" max="11777" width="35.5703125" style="30" customWidth="1"/>
    <col min="11778" max="11778" width="12.5703125" style="30" customWidth="1"/>
    <col min="11779" max="11779" width="20.42578125" style="30" customWidth="1"/>
    <col min="11780" max="11780" width="32.42578125" style="30" customWidth="1"/>
    <col min="11781" max="11781" width="27.5703125" style="30" customWidth="1"/>
    <col min="11782" max="12032" width="11.42578125" style="30"/>
    <col min="12033" max="12033" width="35.5703125" style="30" customWidth="1"/>
    <col min="12034" max="12034" width="12.5703125" style="30" customWidth="1"/>
    <col min="12035" max="12035" width="20.42578125" style="30" customWidth="1"/>
    <col min="12036" max="12036" width="32.42578125" style="30" customWidth="1"/>
    <col min="12037" max="12037" width="27.5703125" style="30" customWidth="1"/>
    <col min="12038" max="12288" width="11.42578125" style="30"/>
    <col min="12289" max="12289" width="35.5703125" style="30" customWidth="1"/>
    <col min="12290" max="12290" width="12.5703125" style="30" customWidth="1"/>
    <col min="12291" max="12291" width="20.42578125" style="30" customWidth="1"/>
    <col min="12292" max="12292" width="32.42578125" style="30" customWidth="1"/>
    <col min="12293" max="12293" width="27.5703125" style="30" customWidth="1"/>
    <col min="12294" max="12544" width="11.42578125" style="30"/>
    <col min="12545" max="12545" width="35.5703125" style="30" customWidth="1"/>
    <col min="12546" max="12546" width="12.5703125" style="30" customWidth="1"/>
    <col min="12547" max="12547" width="20.42578125" style="30" customWidth="1"/>
    <col min="12548" max="12548" width="32.42578125" style="30" customWidth="1"/>
    <col min="12549" max="12549" width="27.5703125" style="30" customWidth="1"/>
    <col min="12550" max="12800" width="11.42578125" style="30"/>
    <col min="12801" max="12801" width="35.5703125" style="30" customWidth="1"/>
    <col min="12802" max="12802" width="12.5703125" style="30" customWidth="1"/>
    <col min="12803" max="12803" width="20.42578125" style="30" customWidth="1"/>
    <col min="12804" max="12804" width="32.42578125" style="30" customWidth="1"/>
    <col min="12805" max="12805" width="27.5703125" style="30" customWidth="1"/>
    <col min="12806" max="13056" width="11.42578125" style="30"/>
    <col min="13057" max="13057" width="35.5703125" style="30" customWidth="1"/>
    <col min="13058" max="13058" width="12.5703125" style="30" customWidth="1"/>
    <col min="13059" max="13059" width="20.42578125" style="30" customWidth="1"/>
    <col min="13060" max="13060" width="32.42578125" style="30" customWidth="1"/>
    <col min="13061" max="13061" width="27.5703125" style="30" customWidth="1"/>
    <col min="13062" max="13312" width="11.42578125" style="30"/>
    <col min="13313" max="13313" width="35.5703125" style="30" customWidth="1"/>
    <col min="13314" max="13314" width="12.5703125" style="30" customWidth="1"/>
    <col min="13315" max="13315" width="20.42578125" style="30" customWidth="1"/>
    <col min="13316" max="13316" width="32.42578125" style="30" customWidth="1"/>
    <col min="13317" max="13317" width="27.5703125" style="30" customWidth="1"/>
    <col min="13318" max="13568" width="11.42578125" style="30"/>
    <col min="13569" max="13569" width="35.5703125" style="30" customWidth="1"/>
    <col min="13570" max="13570" width="12.5703125" style="30" customWidth="1"/>
    <col min="13571" max="13571" width="20.42578125" style="30" customWidth="1"/>
    <col min="13572" max="13572" width="32.42578125" style="30" customWidth="1"/>
    <col min="13573" max="13573" width="27.5703125" style="30" customWidth="1"/>
    <col min="13574" max="13824" width="11.42578125" style="30"/>
    <col min="13825" max="13825" width="35.5703125" style="30" customWidth="1"/>
    <col min="13826" max="13826" width="12.5703125" style="30" customWidth="1"/>
    <col min="13827" max="13827" width="20.42578125" style="30" customWidth="1"/>
    <col min="13828" max="13828" width="32.42578125" style="30" customWidth="1"/>
    <col min="13829" max="13829" width="27.5703125" style="30" customWidth="1"/>
    <col min="13830" max="14080" width="11.42578125" style="30"/>
    <col min="14081" max="14081" width="35.5703125" style="30" customWidth="1"/>
    <col min="14082" max="14082" width="12.5703125" style="30" customWidth="1"/>
    <col min="14083" max="14083" width="20.42578125" style="30" customWidth="1"/>
    <col min="14084" max="14084" width="32.42578125" style="30" customWidth="1"/>
    <col min="14085" max="14085" width="27.5703125" style="30" customWidth="1"/>
    <col min="14086" max="14336" width="11.42578125" style="30"/>
    <col min="14337" max="14337" width="35.5703125" style="30" customWidth="1"/>
    <col min="14338" max="14338" width="12.5703125" style="30" customWidth="1"/>
    <col min="14339" max="14339" width="20.42578125" style="30" customWidth="1"/>
    <col min="14340" max="14340" width="32.42578125" style="30" customWidth="1"/>
    <col min="14341" max="14341" width="27.5703125" style="30" customWidth="1"/>
    <col min="14342" max="14592" width="11.42578125" style="30"/>
    <col min="14593" max="14593" width="35.5703125" style="30" customWidth="1"/>
    <col min="14594" max="14594" width="12.5703125" style="30" customWidth="1"/>
    <col min="14595" max="14595" width="20.42578125" style="30" customWidth="1"/>
    <col min="14596" max="14596" width="32.42578125" style="30" customWidth="1"/>
    <col min="14597" max="14597" width="27.5703125" style="30" customWidth="1"/>
    <col min="14598" max="14848" width="11.42578125" style="30"/>
    <col min="14849" max="14849" width="35.5703125" style="30" customWidth="1"/>
    <col min="14850" max="14850" width="12.5703125" style="30" customWidth="1"/>
    <col min="14851" max="14851" width="20.42578125" style="30" customWidth="1"/>
    <col min="14852" max="14852" width="32.42578125" style="30" customWidth="1"/>
    <col min="14853" max="14853" width="27.5703125" style="30" customWidth="1"/>
    <col min="14854" max="15104" width="11.42578125" style="30"/>
    <col min="15105" max="15105" width="35.5703125" style="30" customWidth="1"/>
    <col min="15106" max="15106" width="12.5703125" style="30" customWidth="1"/>
    <col min="15107" max="15107" width="20.42578125" style="30" customWidth="1"/>
    <col min="15108" max="15108" width="32.42578125" style="30" customWidth="1"/>
    <col min="15109" max="15109" width="27.5703125" style="30" customWidth="1"/>
    <col min="15110" max="15360" width="11.42578125" style="30"/>
    <col min="15361" max="15361" width="35.5703125" style="30" customWidth="1"/>
    <col min="15362" max="15362" width="12.5703125" style="30" customWidth="1"/>
    <col min="15363" max="15363" width="20.42578125" style="30" customWidth="1"/>
    <col min="15364" max="15364" width="32.42578125" style="30" customWidth="1"/>
    <col min="15365" max="15365" width="27.5703125" style="30" customWidth="1"/>
    <col min="15366" max="15616" width="11.42578125" style="30"/>
    <col min="15617" max="15617" width="35.5703125" style="30" customWidth="1"/>
    <col min="15618" max="15618" width="12.5703125" style="30" customWidth="1"/>
    <col min="15619" max="15619" width="20.42578125" style="30" customWidth="1"/>
    <col min="15620" max="15620" width="32.42578125" style="30" customWidth="1"/>
    <col min="15621" max="15621" width="27.5703125" style="30" customWidth="1"/>
    <col min="15622" max="15872" width="11.42578125" style="30"/>
    <col min="15873" max="15873" width="35.5703125" style="30" customWidth="1"/>
    <col min="15874" max="15874" width="12.5703125" style="30" customWidth="1"/>
    <col min="15875" max="15875" width="20.42578125" style="30" customWidth="1"/>
    <col min="15876" max="15876" width="32.42578125" style="30" customWidth="1"/>
    <col min="15877" max="15877" width="27.5703125" style="30" customWidth="1"/>
    <col min="15878" max="16128" width="11.42578125" style="30"/>
    <col min="16129" max="16129" width="35.5703125" style="30" customWidth="1"/>
    <col min="16130" max="16130" width="12.5703125" style="30" customWidth="1"/>
    <col min="16131" max="16131" width="20.42578125" style="30" customWidth="1"/>
    <col min="16132" max="16132" width="32.42578125" style="30" customWidth="1"/>
    <col min="16133" max="16133" width="27.5703125" style="30" customWidth="1"/>
    <col min="16134" max="16384" width="11.42578125" style="30"/>
  </cols>
  <sheetData>
    <row r="1" spans="1:4" s="20" customFormat="1" ht="31.5" customHeight="1">
      <c r="A1" s="41" t="s">
        <v>16</v>
      </c>
      <c r="B1" s="44"/>
      <c r="C1" s="42"/>
      <c r="D1" s="43" t="s">
        <v>17</v>
      </c>
    </row>
    <row r="2" spans="1:4" s="25" customFormat="1" ht="47.25" customHeight="1">
      <c r="A2" s="21" t="s">
        <v>18</v>
      </c>
      <c r="B2" s="22" t="s">
        <v>19</v>
      </c>
      <c r="C2" s="23" t="s">
        <v>20</v>
      </c>
      <c r="D2" s="24" t="s">
        <v>21</v>
      </c>
    </row>
    <row r="3" spans="1:4" ht="18.75" customHeight="1">
      <c r="A3" s="26" t="s">
        <v>22</v>
      </c>
      <c r="B3" s="27">
        <v>93</v>
      </c>
      <c r="C3" s="28" t="s">
        <v>23</v>
      </c>
      <c r="D3" s="29"/>
    </row>
    <row r="4" spans="1:4" ht="18.75" customHeight="1">
      <c r="A4" s="31" t="s">
        <v>24</v>
      </c>
      <c r="B4" s="32">
        <v>85</v>
      </c>
      <c r="C4" s="33" t="s">
        <v>25</v>
      </c>
      <c r="D4" s="34"/>
    </row>
    <row r="5" spans="1:4" ht="18.75" customHeight="1">
      <c r="A5" s="31" t="s">
        <v>26</v>
      </c>
      <c r="B5" s="32">
        <v>99</v>
      </c>
      <c r="C5" s="33" t="s">
        <v>23</v>
      </c>
      <c r="D5" s="34"/>
    </row>
    <row r="6" spans="1:4" ht="18.75" customHeight="1">
      <c r="A6" s="31" t="s">
        <v>27</v>
      </c>
      <c r="B6" s="32">
        <v>68</v>
      </c>
      <c r="C6" s="35" t="s">
        <v>23</v>
      </c>
      <c r="D6" s="34"/>
    </row>
    <row r="7" spans="1:4" ht="18.75" customHeight="1">
      <c r="A7" s="31" t="s">
        <v>28</v>
      </c>
      <c r="B7" s="32">
        <v>85</v>
      </c>
      <c r="C7" s="35" t="s">
        <v>23</v>
      </c>
      <c r="D7" s="34"/>
    </row>
    <row r="8" spans="1:4" ht="18.75" customHeight="1">
      <c r="A8" s="31" t="s">
        <v>29</v>
      </c>
      <c r="B8" s="32">
        <v>86</v>
      </c>
      <c r="C8" s="35" t="s">
        <v>25</v>
      </c>
      <c r="D8" s="34"/>
    </row>
    <row r="9" spans="1:4" ht="18.75" customHeight="1">
      <c r="A9" s="31" t="s">
        <v>30</v>
      </c>
      <c r="B9" s="32">
        <v>92</v>
      </c>
      <c r="C9" s="35" t="s">
        <v>23</v>
      </c>
      <c r="D9" s="34"/>
    </row>
    <row r="10" spans="1:4" ht="18.75" customHeight="1">
      <c r="A10" s="31" t="s">
        <v>31</v>
      </c>
      <c r="B10" s="32">
        <v>59</v>
      </c>
      <c r="C10" s="33" t="s">
        <v>25</v>
      </c>
      <c r="D10" s="34"/>
    </row>
    <row r="11" spans="1:4" ht="18.75" customHeight="1">
      <c r="A11" s="31" t="s">
        <v>32</v>
      </c>
      <c r="B11" s="32">
        <v>15</v>
      </c>
      <c r="C11" s="35" t="s">
        <v>23</v>
      </c>
      <c r="D11" s="34"/>
    </row>
    <row r="12" spans="1:4" ht="18.75" customHeight="1">
      <c r="A12" s="36" t="s">
        <v>33</v>
      </c>
      <c r="B12" s="37">
        <v>87</v>
      </c>
      <c r="C12" s="38" t="s">
        <v>23</v>
      </c>
      <c r="D12" s="39"/>
    </row>
    <row r="13" spans="1:4" ht="9" customHeight="1">
      <c r="A13" s="259"/>
      <c r="B13" s="259"/>
      <c r="C13" s="259"/>
      <c r="D13" s="259"/>
    </row>
    <row r="14" spans="1:4" ht="28.5" customHeight="1">
      <c r="A14" s="204" t="s">
        <v>34</v>
      </c>
      <c r="B14" s="260" t="s">
        <v>35</v>
      </c>
      <c r="C14" s="261"/>
      <c r="D14" s="262"/>
    </row>
    <row r="15" spans="1:4" ht="18.75" customHeight="1">
      <c r="A15" s="205" t="s">
        <v>36</v>
      </c>
      <c r="B15" s="263" t="s">
        <v>37</v>
      </c>
      <c r="C15" s="264"/>
      <c r="D15" s="265"/>
    </row>
    <row r="16" spans="1:4" ht="18.75" customHeight="1">
      <c r="A16" s="205" t="s">
        <v>38</v>
      </c>
      <c r="B16" s="266" t="s">
        <v>39</v>
      </c>
      <c r="C16" s="266"/>
      <c r="D16" s="267"/>
    </row>
    <row r="17" spans="1:4" ht="18.75" customHeight="1">
      <c r="A17" s="206" t="s">
        <v>40</v>
      </c>
      <c r="B17" s="268" t="s">
        <v>89</v>
      </c>
      <c r="C17" s="269"/>
      <c r="D17" s="270"/>
    </row>
    <row r="18" spans="1:4" ht="21.75" customHeight="1"/>
    <row r="26" spans="1:4" ht="18.75" customHeight="1">
      <c r="A26" s="40" t="s">
        <v>41</v>
      </c>
      <c r="B26" s="257" t="s">
        <v>42</v>
      </c>
      <c r="C26" s="257"/>
      <c r="D26" s="258"/>
    </row>
  </sheetData>
  <mergeCells count="6">
    <mergeCell ref="B26:D26"/>
    <mergeCell ref="A13:D13"/>
    <mergeCell ref="B14:D14"/>
    <mergeCell ref="B15:D15"/>
    <mergeCell ref="B16:D16"/>
    <mergeCell ref="B17:D17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G24"/>
  <sheetViews>
    <sheetView showZeros="0" topLeftCell="A5" zoomScaleNormal="100" workbookViewId="0">
      <selection activeCell="F22" sqref="F22"/>
    </sheetView>
  </sheetViews>
  <sheetFormatPr baseColWidth="10" defaultColWidth="11.42578125" defaultRowHeight="18.75" customHeight="1"/>
  <cols>
    <col min="1" max="1" width="37" style="65" customWidth="1"/>
    <col min="2" max="2" width="19.140625" style="65" customWidth="1"/>
    <col min="3" max="3" width="16.42578125" style="65" customWidth="1"/>
    <col min="4" max="4" width="15.5703125" style="65" customWidth="1"/>
    <col min="5" max="5" width="16.5703125" style="65" customWidth="1"/>
    <col min="6" max="16384" width="11.42578125" style="65"/>
  </cols>
  <sheetData>
    <row r="1" spans="1:7" s="60" customFormat="1" ht="31.5" customHeight="1">
      <c r="A1" s="271" t="s">
        <v>71</v>
      </c>
      <c r="B1" s="272"/>
      <c r="C1" s="272"/>
      <c r="D1" s="272"/>
      <c r="E1" s="273"/>
    </row>
    <row r="2" spans="1:7" ht="37.5" customHeight="1">
      <c r="A2" s="61" t="s">
        <v>72</v>
      </c>
      <c r="B2" s="62" t="s">
        <v>73</v>
      </c>
      <c r="C2" s="63" t="s">
        <v>74</v>
      </c>
      <c r="D2" s="63" t="s">
        <v>75</v>
      </c>
      <c r="E2" s="64" t="s">
        <v>76</v>
      </c>
    </row>
    <row r="3" spans="1:7" ht="18.75" customHeight="1">
      <c r="A3" s="66" t="s">
        <v>22</v>
      </c>
      <c r="B3" s="67">
        <v>32000</v>
      </c>
      <c r="C3" s="95">
        <v>8</v>
      </c>
      <c r="D3" s="68"/>
      <c r="E3" s="69"/>
    </row>
    <row r="4" spans="1:7" ht="18.75" customHeight="1">
      <c r="A4" s="66" t="s">
        <v>24</v>
      </c>
      <c r="B4" s="67">
        <v>35000</v>
      </c>
      <c r="C4" s="95">
        <v>3</v>
      </c>
      <c r="D4" s="68"/>
      <c r="E4" s="69"/>
    </row>
    <row r="5" spans="1:7" ht="18.75" customHeight="1">
      <c r="A5" s="66" t="s">
        <v>26</v>
      </c>
      <c r="B5" s="67">
        <v>25000</v>
      </c>
      <c r="C5" s="95">
        <v>6</v>
      </c>
      <c r="D5" s="68"/>
      <c r="E5" s="69"/>
      <c r="G5" s="207" t="s">
        <v>77</v>
      </c>
    </row>
    <row r="6" spans="1:7" ht="18.75" customHeight="1">
      <c r="A6" s="66" t="s">
        <v>27</v>
      </c>
      <c r="B6" s="67">
        <v>42500</v>
      </c>
      <c r="C6" s="95">
        <v>7</v>
      </c>
      <c r="D6" s="68"/>
      <c r="E6" s="69"/>
      <c r="G6" t="s">
        <v>79</v>
      </c>
    </row>
    <row r="7" spans="1:7" ht="18.75" customHeight="1">
      <c r="A7" s="66" t="s">
        <v>28</v>
      </c>
      <c r="B7" s="67">
        <v>22500</v>
      </c>
      <c r="C7" s="95">
        <v>1</v>
      </c>
      <c r="D7" s="68"/>
      <c r="E7" s="69"/>
      <c r="G7" t="s">
        <v>81</v>
      </c>
    </row>
    <row r="8" spans="1:7" ht="18.75" customHeight="1">
      <c r="A8" s="66" t="s">
        <v>29</v>
      </c>
      <c r="B8" s="67">
        <v>35000</v>
      </c>
      <c r="C8" s="95">
        <v>8</v>
      </c>
      <c r="D8" s="68"/>
      <c r="E8" s="69"/>
      <c r="G8" t="s">
        <v>82</v>
      </c>
    </row>
    <row r="9" spans="1:7" ht="18.75" customHeight="1">
      <c r="A9" s="66" t="s">
        <v>30</v>
      </c>
      <c r="B9" s="67">
        <v>24600</v>
      </c>
      <c r="C9" s="95">
        <v>12</v>
      </c>
      <c r="D9" s="68"/>
      <c r="E9" s="69"/>
      <c r="G9" t="s">
        <v>84</v>
      </c>
    </row>
    <row r="10" spans="1:7" ht="18.75" customHeight="1">
      <c r="A10" s="66" t="s">
        <v>31</v>
      </c>
      <c r="B10" s="67">
        <v>32500</v>
      </c>
      <c r="C10" s="95">
        <v>2</v>
      </c>
      <c r="D10" s="68"/>
      <c r="E10" s="69"/>
    </row>
    <row r="11" spans="1:7" ht="18.75" customHeight="1">
      <c r="A11" s="66" t="s">
        <v>32</v>
      </c>
      <c r="B11" s="67">
        <v>23000</v>
      </c>
      <c r="C11" s="95">
        <v>2</v>
      </c>
      <c r="D11" s="68"/>
      <c r="E11" s="69"/>
    </row>
    <row r="12" spans="1:7" ht="18.75" customHeight="1">
      <c r="A12" s="70" t="s">
        <v>33</v>
      </c>
      <c r="B12" s="71">
        <v>4000</v>
      </c>
      <c r="C12" s="96">
        <v>1</v>
      </c>
      <c r="D12" s="72"/>
      <c r="E12" s="73"/>
    </row>
    <row r="13" spans="1:7" ht="11.25" customHeight="1">
      <c r="A13" s="274"/>
      <c r="B13" s="275"/>
      <c r="C13" s="275"/>
      <c r="D13" s="275"/>
      <c r="E13" s="275"/>
    </row>
    <row r="20" spans="1:4" ht="18.75" customHeight="1">
      <c r="A20" s="294" t="s">
        <v>78</v>
      </c>
      <c r="B20" s="295"/>
      <c r="C20" s="295"/>
      <c r="D20" s="296"/>
    </row>
    <row r="21" spans="1:4" ht="18.75" customHeight="1">
      <c r="A21" s="297" t="s">
        <v>80</v>
      </c>
      <c r="B21" s="292"/>
      <c r="C21" s="292"/>
      <c r="D21" s="293"/>
    </row>
    <row r="22" spans="1:4" ht="18.75" customHeight="1">
      <c r="A22" s="291"/>
      <c r="B22" s="291"/>
      <c r="C22" s="291"/>
      <c r="D22" s="298"/>
    </row>
    <row r="23" spans="1:4" ht="18.75" customHeight="1">
      <c r="A23" s="291" t="s">
        <v>83</v>
      </c>
      <c r="B23" s="292"/>
      <c r="C23" s="292"/>
      <c r="D23" s="293"/>
    </row>
    <row r="24" spans="1:4" ht="18.75" customHeight="1">
      <c r="A24" s="191" t="s">
        <v>91</v>
      </c>
      <c r="B24" s="192"/>
      <c r="C24" s="192"/>
      <c r="D24" s="193"/>
    </row>
  </sheetData>
  <mergeCells count="2">
    <mergeCell ref="A1:E1"/>
    <mergeCell ref="A13:E13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topLeftCell="A14" workbookViewId="0">
      <selection activeCell="D11" sqref="D11"/>
    </sheetView>
  </sheetViews>
  <sheetFormatPr baseColWidth="10" defaultColWidth="11.42578125" defaultRowHeight="18" customHeight="1"/>
  <cols>
    <col min="1" max="1" width="14.5703125" style="144" customWidth="1"/>
    <col min="2" max="2" width="22.5703125" style="144" customWidth="1"/>
    <col min="3" max="3" width="24.140625" style="144" customWidth="1"/>
    <col min="4" max="4" width="21.42578125" style="144" customWidth="1"/>
    <col min="5" max="5" width="24.85546875" style="144" customWidth="1"/>
    <col min="6" max="6" width="17.5703125" style="144" customWidth="1"/>
    <col min="7" max="7" width="46.28515625" style="144" customWidth="1"/>
    <col min="8" max="16384" width="11.42578125" style="144"/>
  </cols>
  <sheetData>
    <row r="1" spans="1:7" s="138" customFormat="1" ht="43.5" customHeight="1" thickBot="1">
      <c r="A1" s="136" t="s">
        <v>98</v>
      </c>
      <c r="B1" s="137" t="s">
        <v>188</v>
      </c>
      <c r="C1" s="137" t="s">
        <v>99</v>
      </c>
      <c r="D1" s="137" t="s">
        <v>100</v>
      </c>
      <c r="E1" s="137" t="s">
        <v>101</v>
      </c>
    </row>
    <row r="2" spans="1:7" ht="18" customHeight="1">
      <c r="A2" s="139" t="s">
        <v>170</v>
      </c>
      <c r="B2" s="140"/>
      <c r="C2" s="141"/>
      <c r="D2" s="142"/>
      <c r="E2" s="143"/>
    </row>
    <row r="3" spans="1:7" ht="18" customHeight="1">
      <c r="A3" s="139" t="s">
        <v>102</v>
      </c>
      <c r="B3" s="140"/>
      <c r="C3" s="141"/>
      <c r="D3" s="142"/>
      <c r="E3" s="143"/>
    </row>
    <row r="4" spans="1:7" ht="18" customHeight="1">
      <c r="A4" s="139" t="s">
        <v>103</v>
      </c>
      <c r="B4" s="140"/>
      <c r="C4" s="141"/>
      <c r="D4" s="142"/>
      <c r="E4" s="143"/>
    </row>
    <row r="5" spans="1:7" ht="18" customHeight="1">
      <c r="A5" s="139" t="s">
        <v>104</v>
      </c>
      <c r="B5"/>
      <c r="C5"/>
      <c r="D5"/>
      <c r="E5"/>
    </row>
    <row r="6" spans="1:7" ht="18" customHeight="1">
      <c r="A6" s="139" t="s">
        <v>105</v>
      </c>
      <c r="B6"/>
      <c r="C6"/>
      <c r="D6"/>
      <c r="E6"/>
    </row>
    <row r="7" spans="1:7" ht="18" customHeight="1">
      <c r="A7" s="139"/>
      <c r="B7" s="142"/>
      <c r="C7" s="141"/>
      <c r="D7" s="142"/>
      <c r="E7" s="143"/>
    </row>
    <row r="8" spans="1:7" ht="18" customHeight="1">
      <c r="A8" s="139" t="s">
        <v>106</v>
      </c>
      <c r="B8" s="142"/>
      <c r="C8" s="141"/>
      <c r="D8" s="142"/>
      <c r="E8" s="143"/>
    </row>
    <row r="9" spans="1:7" ht="18" customHeight="1">
      <c r="A9" s="139" t="s">
        <v>107</v>
      </c>
      <c r="B9" s="142"/>
      <c r="C9" s="141"/>
      <c r="D9" s="142"/>
      <c r="E9" s="143"/>
    </row>
    <row r="10" spans="1:7" ht="18" customHeight="1">
      <c r="A10" s="145" t="s">
        <v>108</v>
      </c>
      <c r="B10"/>
      <c r="C10" s="141"/>
      <c r="D10" s="142"/>
      <c r="E10" s="143"/>
    </row>
    <row r="11" spans="1:7" ht="18" customHeight="1">
      <c r="A11" s="146"/>
      <c r="B11" s="146"/>
    </row>
    <row r="13" spans="1:7" s="137" customFormat="1" ht="61.5" thickBot="1">
      <c r="A13" s="137" t="s">
        <v>109</v>
      </c>
      <c r="B13" s="136" t="s">
        <v>98</v>
      </c>
      <c r="C13" s="137" t="s">
        <v>185</v>
      </c>
      <c r="D13" s="137" t="s">
        <v>111</v>
      </c>
      <c r="E13" s="137" t="s">
        <v>187</v>
      </c>
      <c r="F13" s="137" t="s">
        <v>112</v>
      </c>
      <c r="G13" s="137" t="s">
        <v>186</v>
      </c>
    </row>
    <row r="14" spans="1:7" ht="26.25" customHeight="1">
      <c r="A14" s="140">
        <v>456834</v>
      </c>
    </row>
    <row r="15" spans="1:7" ht="26.25" customHeight="1">
      <c r="A15" s="140">
        <v>986340</v>
      </c>
      <c r="B15" s="144" t="s">
        <v>180</v>
      </c>
      <c r="C15"/>
      <c r="D15"/>
      <c r="E15"/>
      <c r="F15"/>
      <c r="G15"/>
    </row>
    <row r="16" spans="1:7" ht="26.25" customHeight="1">
      <c r="A16" s="140">
        <v>67895</v>
      </c>
      <c r="B16" s="144" t="s">
        <v>181</v>
      </c>
      <c r="C16"/>
      <c r="D16"/>
      <c r="E16"/>
      <c r="F16"/>
      <c r="G16"/>
    </row>
    <row r="23" spans="1:5" ht="18" customHeight="1">
      <c r="A23" s="183" t="s">
        <v>174</v>
      </c>
    </row>
    <row r="25" spans="1:5" ht="45.75" thickBot="1">
      <c r="A25" s="136" t="s">
        <v>98</v>
      </c>
      <c r="B25" s="137" t="s">
        <v>171</v>
      </c>
      <c r="C25" s="137" t="s">
        <v>99</v>
      </c>
      <c r="D25" s="137" t="s">
        <v>100</v>
      </c>
      <c r="E25" s="137" t="s">
        <v>101</v>
      </c>
    </row>
    <row r="26" spans="1:5" ht="18" customHeight="1">
      <c r="A26" s="139" t="s">
        <v>170</v>
      </c>
      <c r="B26" s="182" t="str">
        <f>MID(A26,3,6)</f>
        <v>023654</v>
      </c>
      <c r="C26" s="141" t="str">
        <f>REPLACE(A26,1,2,"AD")</f>
        <v>AD0236547</v>
      </c>
      <c r="D26" s="182" t="str">
        <f>SUBSTITUTE(A26," ","")</f>
        <v>BL0236547</v>
      </c>
      <c r="E26" s="182">
        <f t="shared" ref="E26" si="0">LEN(A26)</f>
        <v>9</v>
      </c>
    </row>
    <row r="27" spans="1:5" ht="18" customHeight="1">
      <c r="C27" s="141" t="str">
        <f>SUBSTITUTE(A26,A26,"AD",2)</f>
        <v>BL0236547</v>
      </c>
    </row>
    <row r="33" spans="1:7" ht="18" customHeight="1">
      <c r="A33" s="139" t="s">
        <v>106</v>
      </c>
      <c r="B33" s="142"/>
    </row>
    <row r="34" spans="1:7" ht="18" customHeight="1">
      <c r="A34" s="139" t="s">
        <v>107</v>
      </c>
      <c r="B34" s="182" t="str">
        <f>SUBSTITUTE(SUBSTITUTE(SUBSTITUTE(A34,"QC","ON"),"-","")," ","")</f>
        <v>ON4565672</v>
      </c>
    </row>
    <row r="35" spans="1:7" ht="18" customHeight="1">
      <c r="A35" s="145" t="s">
        <v>108</v>
      </c>
      <c r="B35" s="182" t="str">
        <f>SUBSTITUTE(SUBSTITUTE(SUBSTITUTE(A35,"QC","ON"),"-","")," ","")</f>
        <v>123456ON</v>
      </c>
    </row>
    <row r="37" spans="1:7" ht="61.5" thickBot="1">
      <c r="A37" s="137" t="s">
        <v>109</v>
      </c>
      <c r="B37" s="136" t="s">
        <v>98</v>
      </c>
      <c r="C37" s="137" t="s">
        <v>110</v>
      </c>
      <c r="D37" s="137" t="s">
        <v>111</v>
      </c>
      <c r="E37" s="137" t="s">
        <v>187</v>
      </c>
      <c r="F37" s="137" t="s">
        <v>112</v>
      </c>
      <c r="G37" s="137" t="s">
        <v>186</v>
      </c>
    </row>
    <row r="38" spans="1:7" ht="18" customHeight="1">
      <c r="A38" s="140">
        <v>456834</v>
      </c>
      <c r="B38" s="144" t="s">
        <v>176</v>
      </c>
      <c r="C38" s="144" t="s">
        <v>175</v>
      </c>
      <c r="D38" t="str">
        <f>UPPER(C38)</f>
        <v>RICHARD</v>
      </c>
      <c r="E38" t="str">
        <f>LEFT(D38,3)</f>
        <v>RIC</v>
      </c>
      <c r="F38" t="str">
        <f>RIGHT(A38,3)</f>
        <v>834</v>
      </c>
      <c r="G38" t="str">
        <f>E38&amp;"-"&amp;F38&amp;"-"&amp;MID(B38,1,1)</f>
        <v>RIC-834-M</v>
      </c>
    </row>
    <row r="39" spans="1:7" ht="18" customHeight="1">
      <c r="A39" s="140">
        <v>986340</v>
      </c>
      <c r="B39" s="144" t="s">
        <v>113</v>
      </c>
      <c r="C39" t="s">
        <v>114</v>
      </c>
      <c r="D39" t="str">
        <f>UPPER(C39)</f>
        <v>LAMOUREUX</v>
      </c>
      <c r="E39" t="str">
        <f>LEFT(D39,3)</f>
        <v>LAM</v>
      </c>
      <c r="F39" t="str">
        <f>RIGHT(A39,3)</f>
        <v>340</v>
      </c>
      <c r="G39" t="str">
        <f>E39&amp;"-"&amp;F39&amp;"-"&amp;MID(B39,1,1)</f>
        <v>LAM-340-C</v>
      </c>
    </row>
    <row r="40" spans="1:7" ht="18" customHeight="1">
      <c r="A40" s="140">
        <v>67895</v>
      </c>
      <c r="B40" s="144" t="s">
        <v>115</v>
      </c>
      <c r="C40" t="s">
        <v>116</v>
      </c>
      <c r="D40" t="str">
        <f>UPPER(C40)</f>
        <v>PARIS</v>
      </c>
      <c r="E40" t="str">
        <f>LEFT(D40,3)</f>
        <v>PAR</v>
      </c>
      <c r="F40" t="str">
        <f>RIGHT(A40,3)</f>
        <v>895</v>
      </c>
      <c r="G40" t="str">
        <f>E40&amp;"-"&amp;F40&amp;"-"&amp;LEFT(B40,1)</f>
        <v>PAR-895-C</v>
      </c>
    </row>
  </sheetData>
  <pageMargins left="0.7" right="0.7" top="0.75" bottom="0.75" header="0.3" footer="0.3"/>
  <pageSetup orientation="portrait" horizont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0"/>
  <sheetViews>
    <sheetView workbookViewId="0">
      <selection activeCell="G2" sqref="G2"/>
    </sheetView>
  </sheetViews>
  <sheetFormatPr baseColWidth="10" defaultRowHeight="16.5" customHeight="1"/>
  <cols>
    <col min="1" max="1" width="11.42578125" style="156" customWidth="1"/>
    <col min="2" max="2" width="10.28515625" style="156" customWidth="1"/>
    <col min="3" max="3" width="14.28515625" style="156" customWidth="1"/>
    <col min="4" max="5" width="11.42578125" style="156"/>
    <col min="6" max="6" width="23.140625" style="156" customWidth="1"/>
    <col min="7" max="10" width="15" style="156" customWidth="1"/>
    <col min="11" max="257" width="11.42578125" style="156"/>
    <col min="258" max="258" width="10.28515625" style="156" customWidth="1"/>
    <col min="259" max="259" width="14.28515625" style="156" customWidth="1"/>
    <col min="260" max="261" width="11.42578125" style="156"/>
    <col min="262" max="262" width="23.140625" style="156" customWidth="1"/>
    <col min="263" max="266" width="15" style="156" customWidth="1"/>
    <col min="267" max="513" width="11.42578125" style="156"/>
    <col min="514" max="514" width="10.28515625" style="156" customWidth="1"/>
    <col min="515" max="515" width="14.28515625" style="156" customWidth="1"/>
    <col min="516" max="517" width="11.42578125" style="156"/>
    <col min="518" max="518" width="23.140625" style="156" customWidth="1"/>
    <col min="519" max="522" width="15" style="156" customWidth="1"/>
    <col min="523" max="769" width="11.42578125" style="156"/>
    <col min="770" max="770" width="10.28515625" style="156" customWidth="1"/>
    <col min="771" max="771" width="14.28515625" style="156" customWidth="1"/>
    <col min="772" max="773" width="11.42578125" style="156"/>
    <col min="774" max="774" width="23.140625" style="156" customWidth="1"/>
    <col min="775" max="778" width="15" style="156" customWidth="1"/>
    <col min="779" max="1025" width="11.42578125" style="156"/>
    <col min="1026" max="1026" width="10.28515625" style="156" customWidth="1"/>
    <col min="1027" max="1027" width="14.28515625" style="156" customWidth="1"/>
    <col min="1028" max="1029" width="11.42578125" style="156"/>
    <col min="1030" max="1030" width="23.140625" style="156" customWidth="1"/>
    <col min="1031" max="1034" width="15" style="156" customWidth="1"/>
    <col min="1035" max="1281" width="11.42578125" style="156"/>
    <col min="1282" max="1282" width="10.28515625" style="156" customWidth="1"/>
    <col min="1283" max="1283" width="14.28515625" style="156" customWidth="1"/>
    <col min="1284" max="1285" width="11.42578125" style="156"/>
    <col min="1286" max="1286" width="23.140625" style="156" customWidth="1"/>
    <col min="1287" max="1290" width="15" style="156" customWidth="1"/>
    <col min="1291" max="1537" width="11.42578125" style="156"/>
    <col min="1538" max="1538" width="10.28515625" style="156" customWidth="1"/>
    <col min="1539" max="1539" width="14.28515625" style="156" customWidth="1"/>
    <col min="1540" max="1541" width="11.42578125" style="156"/>
    <col min="1542" max="1542" width="23.140625" style="156" customWidth="1"/>
    <col min="1543" max="1546" width="15" style="156" customWidth="1"/>
    <col min="1547" max="1793" width="11.42578125" style="156"/>
    <col min="1794" max="1794" width="10.28515625" style="156" customWidth="1"/>
    <col min="1795" max="1795" width="14.28515625" style="156" customWidth="1"/>
    <col min="1796" max="1797" width="11.42578125" style="156"/>
    <col min="1798" max="1798" width="23.140625" style="156" customWidth="1"/>
    <col min="1799" max="1802" width="15" style="156" customWidth="1"/>
    <col min="1803" max="2049" width="11.42578125" style="156"/>
    <col min="2050" max="2050" width="10.28515625" style="156" customWidth="1"/>
    <col min="2051" max="2051" width="14.28515625" style="156" customWidth="1"/>
    <col min="2052" max="2053" width="11.42578125" style="156"/>
    <col min="2054" max="2054" width="23.140625" style="156" customWidth="1"/>
    <col min="2055" max="2058" width="15" style="156" customWidth="1"/>
    <col min="2059" max="2305" width="11.42578125" style="156"/>
    <col min="2306" max="2306" width="10.28515625" style="156" customWidth="1"/>
    <col min="2307" max="2307" width="14.28515625" style="156" customWidth="1"/>
    <col min="2308" max="2309" width="11.42578125" style="156"/>
    <col min="2310" max="2310" width="23.140625" style="156" customWidth="1"/>
    <col min="2311" max="2314" width="15" style="156" customWidth="1"/>
    <col min="2315" max="2561" width="11.42578125" style="156"/>
    <col min="2562" max="2562" width="10.28515625" style="156" customWidth="1"/>
    <col min="2563" max="2563" width="14.28515625" style="156" customWidth="1"/>
    <col min="2564" max="2565" width="11.42578125" style="156"/>
    <col min="2566" max="2566" width="23.140625" style="156" customWidth="1"/>
    <col min="2567" max="2570" width="15" style="156" customWidth="1"/>
    <col min="2571" max="2817" width="11.42578125" style="156"/>
    <col min="2818" max="2818" width="10.28515625" style="156" customWidth="1"/>
    <col min="2819" max="2819" width="14.28515625" style="156" customWidth="1"/>
    <col min="2820" max="2821" width="11.42578125" style="156"/>
    <col min="2822" max="2822" width="23.140625" style="156" customWidth="1"/>
    <col min="2823" max="2826" width="15" style="156" customWidth="1"/>
    <col min="2827" max="3073" width="11.42578125" style="156"/>
    <col min="3074" max="3074" width="10.28515625" style="156" customWidth="1"/>
    <col min="3075" max="3075" width="14.28515625" style="156" customWidth="1"/>
    <col min="3076" max="3077" width="11.42578125" style="156"/>
    <col min="3078" max="3078" width="23.140625" style="156" customWidth="1"/>
    <col min="3079" max="3082" width="15" style="156" customWidth="1"/>
    <col min="3083" max="3329" width="11.42578125" style="156"/>
    <col min="3330" max="3330" width="10.28515625" style="156" customWidth="1"/>
    <col min="3331" max="3331" width="14.28515625" style="156" customWidth="1"/>
    <col min="3332" max="3333" width="11.42578125" style="156"/>
    <col min="3334" max="3334" width="23.140625" style="156" customWidth="1"/>
    <col min="3335" max="3338" width="15" style="156" customWidth="1"/>
    <col min="3339" max="3585" width="11.42578125" style="156"/>
    <col min="3586" max="3586" width="10.28515625" style="156" customWidth="1"/>
    <col min="3587" max="3587" width="14.28515625" style="156" customWidth="1"/>
    <col min="3588" max="3589" width="11.42578125" style="156"/>
    <col min="3590" max="3590" width="23.140625" style="156" customWidth="1"/>
    <col min="3591" max="3594" width="15" style="156" customWidth="1"/>
    <col min="3595" max="3841" width="11.42578125" style="156"/>
    <col min="3842" max="3842" width="10.28515625" style="156" customWidth="1"/>
    <col min="3843" max="3843" width="14.28515625" style="156" customWidth="1"/>
    <col min="3844" max="3845" width="11.42578125" style="156"/>
    <col min="3846" max="3846" width="23.140625" style="156" customWidth="1"/>
    <col min="3847" max="3850" width="15" style="156" customWidth="1"/>
    <col min="3851" max="4097" width="11.42578125" style="156"/>
    <col min="4098" max="4098" width="10.28515625" style="156" customWidth="1"/>
    <col min="4099" max="4099" width="14.28515625" style="156" customWidth="1"/>
    <col min="4100" max="4101" width="11.42578125" style="156"/>
    <col min="4102" max="4102" width="23.140625" style="156" customWidth="1"/>
    <col min="4103" max="4106" width="15" style="156" customWidth="1"/>
    <col min="4107" max="4353" width="11.42578125" style="156"/>
    <col min="4354" max="4354" width="10.28515625" style="156" customWidth="1"/>
    <col min="4355" max="4355" width="14.28515625" style="156" customWidth="1"/>
    <col min="4356" max="4357" width="11.42578125" style="156"/>
    <col min="4358" max="4358" width="23.140625" style="156" customWidth="1"/>
    <col min="4359" max="4362" width="15" style="156" customWidth="1"/>
    <col min="4363" max="4609" width="11.42578125" style="156"/>
    <col min="4610" max="4610" width="10.28515625" style="156" customWidth="1"/>
    <col min="4611" max="4611" width="14.28515625" style="156" customWidth="1"/>
    <col min="4612" max="4613" width="11.42578125" style="156"/>
    <col min="4614" max="4614" width="23.140625" style="156" customWidth="1"/>
    <col min="4615" max="4618" width="15" style="156" customWidth="1"/>
    <col min="4619" max="4865" width="11.42578125" style="156"/>
    <col min="4866" max="4866" width="10.28515625" style="156" customWidth="1"/>
    <col min="4867" max="4867" width="14.28515625" style="156" customWidth="1"/>
    <col min="4868" max="4869" width="11.42578125" style="156"/>
    <col min="4870" max="4870" width="23.140625" style="156" customWidth="1"/>
    <col min="4871" max="4874" width="15" style="156" customWidth="1"/>
    <col min="4875" max="5121" width="11.42578125" style="156"/>
    <col min="5122" max="5122" width="10.28515625" style="156" customWidth="1"/>
    <col min="5123" max="5123" width="14.28515625" style="156" customWidth="1"/>
    <col min="5124" max="5125" width="11.42578125" style="156"/>
    <col min="5126" max="5126" width="23.140625" style="156" customWidth="1"/>
    <col min="5127" max="5130" width="15" style="156" customWidth="1"/>
    <col min="5131" max="5377" width="11.42578125" style="156"/>
    <col min="5378" max="5378" width="10.28515625" style="156" customWidth="1"/>
    <col min="5379" max="5379" width="14.28515625" style="156" customWidth="1"/>
    <col min="5380" max="5381" width="11.42578125" style="156"/>
    <col min="5382" max="5382" width="23.140625" style="156" customWidth="1"/>
    <col min="5383" max="5386" width="15" style="156" customWidth="1"/>
    <col min="5387" max="5633" width="11.42578125" style="156"/>
    <col min="5634" max="5634" width="10.28515625" style="156" customWidth="1"/>
    <col min="5635" max="5635" width="14.28515625" style="156" customWidth="1"/>
    <col min="5636" max="5637" width="11.42578125" style="156"/>
    <col min="5638" max="5638" width="23.140625" style="156" customWidth="1"/>
    <col min="5639" max="5642" width="15" style="156" customWidth="1"/>
    <col min="5643" max="5889" width="11.42578125" style="156"/>
    <col min="5890" max="5890" width="10.28515625" style="156" customWidth="1"/>
    <col min="5891" max="5891" width="14.28515625" style="156" customWidth="1"/>
    <col min="5892" max="5893" width="11.42578125" style="156"/>
    <col min="5894" max="5894" width="23.140625" style="156" customWidth="1"/>
    <col min="5895" max="5898" width="15" style="156" customWidth="1"/>
    <col min="5899" max="6145" width="11.42578125" style="156"/>
    <col min="6146" max="6146" width="10.28515625" style="156" customWidth="1"/>
    <col min="6147" max="6147" width="14.28515625" style="156" customWidth="1"/>
    <col min="6148" max="6149" width="11.42578125" style="156"/>
    <col min="6150" max="6150" width="23.140625" style="156" customWidth="1"/>
    <col min="6151" max="6154" width="15" style="156" customWidth="1"/>
    <col min="6155" max="6401" width="11.42578125" style="156"/>
    <col min="6402" max="6402" width="10.28515625" style="156" customWidth="1"/>
    <col min="6403" max="6403" width="14.28515625" style="156" customWidth="1"/>
    <col min="6404" max="6405" width="11.42578125" style="156"/>
    <col min="6406" max="6406" width="23.140625" style="156" customWidth="1"/>
    <col min="6407" max="6410" width="15" style="156" customWidth="1"/>
    <col min="6411" max="6657" width="11.42578125" style="156"/>
    <col min="6658" max="6658" width="10.28515625" style="156" customWidth="1"/>
    <col min="6659" max="6659" width="14.28515625" style="156" customWidth="1"/>
    <col min="6660" max="6661" width="11.42578125" style="156"/>
    <col min="6662" max="6662" width="23.140625" style="156" customWidth="1"/>
    <col min="6663" max="6666" width="15" style="156" customWidth="1"/>
    <col min="6667" max="6913" width="11.42578125" style="156"/>
    <col min="6914" max="6914" width="10.28515625" style="156" customWidth="1"/>
    <col min="6915" max="6915" width="14.28515625" style="156" customWidth="1"/>
    <col min="6916" max="6917" width="11.42578125" style="156"/>
    <col min="6918" max="6918" width="23.140625" style="156" customWidth="1"/>
    <col min="6919" max="6922" width="15" style="156" customWidth="1"/>
    <col min="6923" max="7169" width="11.42578125" style="156"/>
    <col min="7170" max="7170" width="10.28515625" style="156" customWidth="1"/>
    <col min="7171" max="7171" width="14.28515625" style="156" customWidth="1"/>
    <col min="7172" max="7173" width="11.42578125" style="156"/>
    <col min="7174" max="7174" width="23.140625" style="156" customWidth="1"/>
    <col min="7175" max="7178" width="15" style="156" customWidth="1"/>
    <col min="7179" max="7425" width="11.42578125" style="156"/>
    <col min="7426" max="7426" width="10.28515625" style="156" customWidth="1"/>
    <col min="7427" max="7427" width="14.28515625" style="156" customWidth="1"/>
    <col min="7428" max="7429" width="11.42578125" style="156"/>
    <col min="7430" max="7430" width="23.140625" style="156" customWidth="1"/>
    <col min="7431" max="7434" width="15" style="156" customWidth="1"/>
    <col min="7435" max="7681" width="11.42578125" style="156"/>
    <col min="7682" max="7682" width="10.28515625" style="156" customWidth="1"/>
    <col min="7683" max="7683" width="14.28515625" style="156" customWidth="1"/>
    <col min="7684" max="7685" width="11.42578125" style="156"/>
    <col min="7686" max="7686" width="23.140625" style="156" customWidth="1"/>
    <col min="7687" max="7690" width="15" style="156" customWidth="1"/>
    <col min="7691" max="7937" width="11.42578125" style="156"/>
    <col min="7938" max="7938" width="10.28515625" style="156" customWidth="1"/>
    <col min="7939" max="7939" width="14.28515625" style="156" customWidth="1"/>
    <col min="7940" max="7941" width="11.42578125" style="156"/>
    <col min="7942" max="7942" width="23.140625" style="156" customWidth="1"/>
    <col min="7943" max="7946" width="15" style="156" customWidth="1"/>
    <col min="7947" max="8193" width="11.42578125" style="156"/>
    <col min="8194" max="8194" width="10.28515625" style="156" customWidth="1"/>
    <col min="8195" max="8195" width="14.28515625" style="156" customWidth="1"/>
    <col min="8196" max="8197" width="11.42578125" style="156"/>
    <col min="8198" max="8198" width="23.140625" style="156" customWidth="1"/>
    <col min="8199" max="8202" width="15" style="156" customWidth="1"/>
    <col min="8203" max="8449" width="11.42578125" style="156"/>
    <col min="8450" max="8450" width="10.28515625" style="156" customWidth="1"/>
    <col min="8451" max="8451" width="14.28515625" style="156" customWidth="1"/>
    <col min="8452" max="8453" width="11.42578125" style="156"/>
    <col min="8454" max="8454" width="23.140625" style="156" customWidth="1"/>
    <col min="8455" max="8458" width="15" style="156" customWidth="1"/>
    <col min="8459" max="8705" width="11.42578125" style="156"/>
    <col min="8706" max="8706" width="10.28515625" style="156" customWidth="1"/>
    <col min="8707" max="8707" width="14.28515625" style="156" customWidth="1"/>
    <col min="8708" max="8709" width="11.42578125" style="156"/>
    <col min="8710" max="8710" width="23.140625" style="156" customWidth="1"/>
    <col min="8711" max="8714" width="15" style="156" customWidth="1"/>
    <col min="8715" max="8961" width="11.42578125" style="156"/>
    <col min="8962" max="8962" width="10.28515625" style="156" customWidth="1"/>
    <col min="8963" max="8963" width="14.28515625" style="156" customWidth="1"/>
    <col min="8964" max="8965" width="11.42578125" style="156"/>
    <col min="8966" max="8966" width="23.140625" style="156" customWidth="1"/>
    <col min="8967" max="8970" width="15" style="156" customWidth="1"/>
    <col min="8971" max="9217" width="11.42578125" style="156"/>
    <col min="9218" max="9218" width="10.28515625" style="156" customWidth="1"/>
    <col min="9219" max="9219" width="14.28515625" style="156" customWidth="1"/>
    <col min="9220" max="9221" width="11.42578125" style="156"/>
    <col min="9222" max="9222" width="23.140625" style="156" customWidth="1"/>
    <col min="9223" max="9226" width="15" style="156" customWidth="1"/>
    <col min="9227" max="9473" width="11.42578125" style="156"/>
    <col min="9474" max="9474" width="10.28515625" style="156" customWidth="1"/>
    <col min="9475" max="9475" width="14.28515625" style="156" customWidth="1"/>
    <col min="9476" max="9477" width="11.42578125" style="156"/>
    <col min="9478" max="9478" width="23.140625" style="156" customWidth="1"/>
    <col min="9479" max="9482" width="15" style="156" customWidth="1"/>
    <col min="9483" max="9729" width="11.42578125" style="156"/>
    <col min="9730" max="9730" width="10.28515625" style="156" customWidth="1"/>
    <col min="9731" max="9731" width="14.28515625" style="156" customWidth="1"/>
    <col min="9732" max="9733" width="11.42578125" style="156"/>
    <col min="9734" max="9734" width="23.140625" style="156" customWidth="1"/>
    <col min="9735" max="9738" width="15" style="156" customWidth="1"/>
    <col min="9739" max="9985" width="11.42578125" style="156"/>
    <col min="9986" max="9986" width="10.28515625" style="156" customWidth="1"/>
    <col min="9987" max="9987" width="14.28515625" style="156" customWidth="1"/>
    <col min="9988" max="9989" width="11.42578125" style="156"/>
    <col min="9990" max="9990" width="23.140625" style="156" customWidth="1"/>
    <col min="9991" max="9994" width="15" style="156" customWidth="1"/>
    <col min="9995" max="10241" width="11.42578125" style="156"/>
    <col min="10242" max="10242" width="10.28515625" style="156" customWidth="1"/>
    <col min="10243" max="10243" width="14.28515625" style="156" customWidth="1"/>
    <col min="10244" max="10245" width="11.42578125" style="156"/>
    <col min="10246" max="10246" width="23.140625" style="156" customWidth="1"/>
    <col min="10247" max="10250" width="15" style="156" customWidth="1"/>
    <col min="10251" max="10497" width="11.42578125" style="156"/>
    <col min="10498" max="10498" width="10.28515625" style="156" customWidth="1"/>
    <col min="10499" max="10499" width="14.28515625" style="156" customWidth="1"/>
    <col min="10500" max="10501" width="11.42578125" style="156"/>
    <col min="10502" max="10502" width="23.140625" style="156" customWidth="1"/>
    <col min="10503" max="10506" width="15" style="156" customWidth="1"/>
    <col min="10507" max="10753" width="11.42578125" style="156"/>
    <col min="10754" max="10754" width="10.28515625" style="156" customWidth="1"/>
    <col min="10755" max="10755" width="14.28515625" style="156" customWidth="1"/>
    <col min="10756" max="10757" width="11.42578125" style="156"/>
    <col min="10758" max="10758" width="23.140625" style="156" customWidth="1"/>
    <col min="10759" max="10762" width="15" style="156" customWidth="1"/>
    <col min="10763" max="11009" width="11.42578125" style="156"/>
    <col min="11010" max="11010" width="10.28515625" style="156" customWidth="1"/>
    <col min="11011" max="11011" width="14.28515625" style="156" customWidth="1"/>
    <col min="11012" max="11013" width="11.42578125" style="156"/>
    <col min="11014" max="11014" width="23.140625" style="156" customWidth="1"/>
    <col min="11015" max="11018" width="15" style="156" customWidth="1"/>
    <col min="11019" max="11265" width="11.42578125" style="156"/>
    <col min="11266" max="11266" width="10.28515625" style="156" customWidth="1"/>
    <col min="11267" max="11267" width="14.28515625" style="156" customWidth="1"/>
    <col min="11268" max="11269" width="11.42578125" style="156"/>
    <col min="11270" max="11270" width="23.140625" style="156" customWidth="1"/>
    <col min="11271" max="11274" width="15" style="156" customWidth="1"/>
    <col min="11275" max="11521" width="11.42578125" style="156"/>
    <col min="11522" max="11522" width="10.28515625" style="156" customWidth="1"/>
    <col min="11523" max="11523" width="14.28515625" style="156" customWidth="1"/>
    <col min="11524" max="11525" width="11.42578125" style="156"/>
    <col min="11526" max="11526" width="23.140625" style="156" customWidth="1"/>
    <col min="11527" max="11530" width="15" style="156" customWidth="1"/>
    <col min="11531" max="11777" width="11.42578125" style="156"/>
    <col min="11778" max="11778" width="10.28515625" style="156" customWidth="1"/>
    <col min="11779" max="11779" width="14.28515625" style="156" customWidth="1"/>
    <col min="11780" max="11781" width="11.42578125" style="156"/>
    <col min="11782" max="11782" width="23.140625" style="156" customWidth="1"/>
    <col min="11783" max="11786" width="15" style="156" customWidth="1"/>
    <col min="11787" max="12033" width="11.42578125" style="156"/>
    <col min="12034" max="12034" width="10.28515625" style="156" customWidth="1"/>
    <col min="12035" max="12035" width="14.28515625" style="156" customWidth="1"/>
    <col min="12036" max="12037" width="11.42578125" style="156"/>
    <col min="12038" max="12038" width="23.140625" style="156" customWidth="1"/>
    <col min="12039" max="12042" width="15" style="156" customWidth="1"/>
    <col min="12043" max="12289" width="11.42578125" style="156"/>
    <col min="12290" max="12290" width="10.28515625" style="156" customWidth="1"/>
    <col min="12291" max="12291" width="14.28515625" style="156" customWidth="1"/>
    <col min="12292" max="12293" width="11.42578125" style="156"/>
    <col min="12294" max="12294" width="23.140625" style="156" customWidth="1"/>
    <col min="12295" max="12298" width="15" style="156" customWidth="1"/>
    <col min="12299" max="12545" width="11.42578125" style="156"/>
    <col min="12546" max="12546" width="10.28515625" style="156" customWidth="1"/>
    <col min="12547" max="12547" width="14.28515625" style="156" customWidth="1"/>
    <col min="12548" max="12549" width="11.42578125" style="156"/>
    <col min="12550" max="12550" width="23.140625" style="156" customWidth="1"/>
    <col min="12551" max="12554" width="15" style="156" customWidth="1"/>
    <col min="12555" max="12801" width="11.42578125" style="156"/>
    <col min="12802" max="12802" width="10.28515625" style="156" customWidth="1"/>
    <col min="12803" max="12803" width="14.28515625" style="156" customWidth="1"/>
    <col min="12804" max="12805" width="11.42578125" style="156"/>
    <col min="12806" max="12806" width="23.140625" style="156" customWidth="1"/>
    <col min="12807" max="12810" width="15" style="156" customWidth="1"/>
    <col min="12811" max="13057" width="11.42578125" style="156"/>
    <col min="13058" max="13058" width="10.28515625" style="156" customWidth="1"/>
    <col min="13059" max="13059" width="14.28515625" style="156" customWidth="1"/>
    <col min="13060" max="13061" width="11.42578125" style="156"/>
    <col min="13062" max="13062" width="23.140625" style="156" customWidth="1"/>
    <col min="13063" max="13066" width="15" style="156" customWidth="1"/>
    <col min="13067" max="13313" width="11.42578125" style="156"/>
    <col min="13314" max="13314" width="10.28515625" style="156" customWidth="1"/>
    <col min="13315" max="13315" width="14.28515625" style="156" customWidth="1"/>
    <col min="13316" max="13317" width="11.42578125" style="156"/>
    <col min="13318" max="13318" width="23.140625" style="156" customWidth="1"/>
    <col min="13319" max="13322" width="15" style="156" customWidth="1"/>
    <col min="13323" max="13569" width="11.42578125" style="156"/>
    <col min="13570" max="13570" width="10.28515625" style="156" customWidth="1"/>
    <col min="13571" max="13571" width="14.28515625" style="156" customWidth="1"/>
    <col min="13572" max="13573" width="11.42578125" style="156"/>
    <col min="13574" max="13574" width="23.140625" style="156" customWidth="1"/>
    <col min="13575" max="13578" width="15" style="156" customWidth="1"/>
    <col min="13579" max="13825" width="11.42578125" style="156"/>
    <col min="13826" max="13826" width="10.28515625" style="156" customWidth="1"/>
    <col min="13827" max="13827" width="14.28515625" style="156" customWidth="1"/>
    <col min="13828" max="13829" width="11.42578125" style="156"/>
    <col min="13830" max="13830" width="23.140625" style="156" customWidth="1"/>
    <col min="13831" max="13834" width="15" style="156" customWidth="1"/>
    <col min="13835" max="14081" width="11.42578125" style="156"/>
    <col min="14082" max="14082" width="10.28515625" style="156" customWidth="1"/>
    <col min="14083" max="14083" width="14.28515625" style="156" customWidth="1"/>
    <col min="14084" max="14085" width="11.42578125" style="156"/>
    <col min="14086" max="14086" width="23.140625" style="156" customWidth="1"/>
    <col min="14087" max="14090" width="15" style="156" customWidth="1"/>
    <col min="14091" max="14337" width="11.42578125" style="156"/>
    <col min="14338" max="14338" width="10.28515625" style="156" customWidth="1"/>
    <col min="14339" max="14339" width="14.28515625" style="156" customWidth="1"/>
    <col min="14340" max="14341" width="11.42578125" style="156"/>
    <col min="14342" max="14342" width="23.140625" style="156" customWidth="1"/>
    <col min="14343" max="14346" width="15" style="156" customWidth="1"/>
    <col min="14347" max="14593" width="11.42578125" style="156"/>
    <col min="14594" max="14594" width="10.28515625" style="156" customWidth="1"/>
    <col min="14595" max="14595" width="14.28515625" style="156" customWidth="1"/>
    <col min="14596" max="14597" width="11.42578125" style="156"/>
    <col min="14598" max="14598" width="23.140625" style="156" customWidth="1"/>
    <col min="14599" max="14602" width="15" style="156" customWidth="1"/>
    <col min="14603" max="14849" width="11.42578125" style="156"/>
    <col min="14850" max="14850" width="10.28515625" style="156" customWidth="1"/>
    <col min="14851" max="14851" width="14.28515625" style="156" customWidth="1"/>
    <col min="14852" max="14853" width="11.42578125" style="156"/>
    <col min="14854" max="14854" width="23.140625" style="156" customWidth="1"/>
    <col min="14855" max="14858" width="15" style="156" customWidth="1"/>
    <col min="14859" max="15105" width="11.42578125" style="156"/>
    <col min="15106" max="15106" width="10.28515625" style="156" customWidth="1"/>
    <col min="15107" max="15107" width="14.28515625" style="156" customWidth="1"/>
    <col min="15108" max="15109" width="11.42578125" style="156"/>
    <col min="15110" max="15110" width="23.140625" style="156" customWidth="1"/>
    <col min="15111" max="15114" width="15" style="156" customWidth="1"/>
    <col min="15115" max="15361" width="11.42578125" style="156"/>
    <col min="15362" max="15362" width="10.28515625" style="156" customWidth="1"/>
    <col min="15363" max="15363" width="14.28515625" style="156" customWidth="1"/>
    <col min="15364" max="15365" width="11.42578125" style="156"/>
    <col min="15366" max="15366" width="23.140625" style="156" customWidth="1"/>
    <col min="15367" max="15370" width="15" style="156" customWidth="1"/>
    <col min="15371" max="15617" width="11.42578125" style="156"/>
    <col min="15618" max="15618" width="10.28515625" style="156" customWidth="1"/>
    <col min="15619" max="15619" width="14.28515625" style="156" customWidth="1"/>
    <col min="15620" max="15621" width="11.42578125" style="156"/>
    <col min="15622" max="15622" width="23.140625" style="156" customWidth="1"/>
    <col min="15623" max="15626" width="15" style="156" customWidth="1"/>
    <col min="15627" max="15873" width="11.42578125" style="156"/>
    <col min="15874" max="15874" width="10.28515625" style="156" customWidth="1"/>
    <col min="15875" max="15875" width="14.28515625" style="156" customWidth="1"/>
    <col min="15876" max="15877" width="11.42578125" style="156"/>
    <col min="15878" max="15878" width="23.140625" style="156" customWidth="1"/>
    <col min="15879" max="15882" width="15" style="156" customWidth="1"/>
    <col min="15883" max="16129" width="11.42578125" style="156"/>
    <col min="16130" max="16130" width="10.28515625" style="156" customWidth="1"/>
    <col min="16131" max="16131" width="14.28515625" style="156" customWidth="1"/>
    <col min="16132" max="16133" width="11.42578125" style="156"/>
    <col min="16134" max="16134" width="23.140625" style="156" customWidth="1"/>
    <col min="16135" max="16138" width="15" style="156" customWidth="1"/>
    <col min="16139" max="16384" width="11.42578125" style="156"/>
  </cols>
  <sheetData>
    <row r="1" spans="1:10" s="150" customFormat="1" ht="33.75" customHeight="1" thickBot="1">
      <c r="A1" s="147" t="s">
        <v>117</v>
      </c>
      <c r="B1" s="148" t="s">
        <v>118</v>
      </c>
      <c r="C1" s="149" t="s">
        <v>119</v>
      </c>
      <c r="F1" s="151" t="s">
        <v>120</v>
      </c>
      <c r="G1" s="152" t="s">
        <v>119</v>
      </c>
      <c r="H1" s="152" t="s">
        <v>121</v>
      </c>
      <c r="I1" s="152" t="s">
        <v>122</v>
      </c>
      <c r="J1" s="152" t="s">
        <v>123</v>
      </c>
    </row>
    <row r="2" spans="1:10" ht="16.5" customHeight="1" thickTop="1" thickBot="1">
      <c r="A2" s="153" t="s">
        <v>69</v>
      </c>
      <c r="B2" s="154">
        <v>10</v>
      </c>
      <c r="C2" s="155" t="s">
        <v>119</v>
      </c>
      <c r="F2" s="157" t="s">
        <v>69</v>
      </c>
      <c r="G2" s="158"/>
      <c r="H2" s="158"/>
      <c r="I2" s="158"/>
      <c r="J2" s="159"/>
    </row>
    <row r="3" spans="1:10" ht="16.5" customHeight="1" thickTop="1" thickBot="1">
      <c r="A3" s="160" t="s">
        <v>69</v>
      </c>
      <c r="B3" s="161">
        <v>12</v>
      </c>
      <c r="C3" s="162" t="s">
        <v>119</v>
      </c>
      <c r="F3" s="196" t="s">
        <v>124</v>
      </c>
      <c r="G3" s="197"/>
      <c r="H3" s="197"/>
      <c r="I3" s="197"/>
      <c r="J3" s="198"/>
    </row>
    <row r="4" spans="1:10" ht="16.5" customHeight="1" thickTop="1" thickBot="1">
      <c r="A4" s="153" t="s">
        <v>69</v>
      </c>
      <c r="B4" s="154">
        <v>8</v>
      </c>
      <c r="C4" s="155" t="s">
        <v>119</v>
      </c>
      <c r="F4" s="163" t="s">
        <v>125</v>
      </c>
      <c r="G4" s="158"/>
      <c r="H4" s="158"/>
      <c r="I4" s="158"/>
      <c r="J4" s="164"/>
    </row>
    <row r="5" spans="1:10" ht="16.5" customHeight="1" thickTop="1" thickBot="1">
      <c r="A5" s="160" t="s">
        <v>69</v>
      </c>
      <c r="B5" s="161">
        <v>1</v>
      </c>
      <c r="C5" s="162" t="s">
        <v>122</v>
      </c>
      <c r="F5" s="196" t="s">
        <v>126</v>
      </c>
      <c r="G5" s="197"/>
      <c r="H5" s="197"/>
      <c r="I5" s="197"/>
      <c r="J5" s="198"/>
    </row>
    <row r="6" spans="1:10" ht="16.5" customHeight="1" thickTop="1">
      <c r="A6" s="153" t="s">
        <v>69</v>
      </c>
      <c r="B6" s="154">
        <v>7</v>
      </c>
      <c r="C6" s="155" t="s">
        <v>119</v>
      </c>
      <c r="F6" s="165" t="s">
        <v>190</v>
      </c>
      <c r="G6" s="166"/>
      <c r="H6" s="166"/>
      <c r="I6" s="166"/>
      <c r="J6" s="166"/>
    </row>
    <row r="7" spans="1:10" ht="16.5" customHeight="1">
      <c r="A7" s="160" t="s">
        <v>69</v>
      </c>
      <c r="B7" s="161">
        <v>15</v>
      </c>
      <c r="C7" s="162" t="s">
        <v>119</v>
      </c>
    </row>
    <row r="8" spans="1:10" ht="16.5" customHeight="1">
      <c r="A8" s="153" t="s">
        <v>69</v>
      </c>
      <c r="B8" s="154">
        <v>9</v>
      </c>
      <c r="C8" s="155" t="s">
        <v>119</v>
      </c>
      <c r="F8" s="167"/>
      <c r="G8" s="168"/>
      <c r="H8" s="168"/>
      <c r="I8" s="168"/>
      <c r="J8" s="168"/>
    </row>
    <row r="9" spans="1:10" ht="16.5" customHeight="1">
      <c r="A9" s="160" t="s">
        <v>69</v>
      </c>
      <c r="B9" s="161">
        <v>11</v>
      </c>
      <c r="C9" s="162" t="s">
        <v>119</v>
      </c>
      <c r="F9" s="167"/>
      <c r="G9" s="168"/>
      <c r="H9" s="168"/>
      <c r="I9" s="168"/>
      <c r="J9" s="168"/>
    </row>
    <row r="10" spans="1:10" ht="16.5" customHeight="1">
      <c r="A10" s="153" t="s">
        <v>69</v>
      </c>
      <c r="B10" s="154">
        <v>10</v>
      </c>
      <c r="C10" s="155" t="s">
        <v>122</v>
      </c>
      <c r="F10" s="167"/>
      <c r="G10" s="168"/>
      <c r="H10" s="168"/>
      <c r="I10" s="168"/>
      <c r="J10" s="168"/>
    </row>
    <row r="11" spans="1:10" ht="16.5" customHeight="1">
      <c r="A11" s="160" t="s">
        <v>69</v>
      </c>
      <c r="B11" s="161">
        <v>7</v>
      </c>
      <c r="C11" s="162" t="s">
        <v>122</v>
      </c>
      <c r="F11" s="167"/>
      <c r="G11" s="168"/>
      <c r="H11" s="168"/>
      <c r="I11" s="168"/>
      <c r="J11" s="168"/>
    </row>
    <row r="12" spans="1:10" ht="16.5" customHeight="1">
      <c r="A12" s="153" t="s">
        <v>69</v>
      </c>
      <c r="B12" s="154">
        <v>8</v>
      </c>
      <c r="C12" s="155" t="s">
        <v>122</v>
      </c>
      <c r="F12" s="167"/>
      <c r="G12" s="168"/>
      <c r="H12" s="168"/>
      <c r="I12" s="168"/>
      <c r="J12" s="168"/>
    </row>
    <row r="13" spans="1:10" ht="16.5" customHeight="1">
      <c r="A13" s="160" t="s">
        <v>69</v>
      </c>
      <c r="B13" s="161">
        <v>13</v>
      </c>
      <c r="C13" s="162" t="s">
        <v>119</v>
      </c>
    </row>
    <row r="14" spans="1:10" ht="16.5" customHeight="1">
      <c r="A14" s="153" t="s">
        <v>69</v>
      </c>
      <c r="B14" s="154">
        <v>18</v>
      </c>
      <c r="C14" s="155" t="s">
        <v>119</v>
      </c>
    </row>
    <row r="15" spans="1:10" ht="16.5" customHeight="1">
      <c r="A15" s="160" t="s">
        <v>69</v>
      </c>
      <c r="B15" s="161">
        <v>13</v>
      </c>
      <c r="C15" s="162" t="s">
        <v>119</v>
      </c>
    </row>
    <row r="16" spans="1:10" ht="16.5" customHeight="1">
      <c r="A16" s="153" t="s">
        <v>69</v>
      </c>
      <c r="B16" s="154">
        <v>8</v>
      </c>
      <c r="C16" s="155" t="s">
        <v>119</v>
      </c>
    </row>
    <row r="17" spans="1:3" ht="16.5" customHeight="1">
      <c r="A17" s="160" t="s">
        <v>69</v>
      </c>
      <c r="B17" s="161">
        <v>14</v>
      </c>
      <c r="C17" s="162" t="s">
        <v>121</v>
      </c>
    </row>
    <row r="18" spans="1:3" ht="16.5" customHeight="1">
      <c r="A18" s="153" t="s">
        <v>69</v>
      </c>
      <c r="B18" s="154">
        <v>9</v>
      </c>
      <c r="C18" s="155" t="s">
        <v>119</v>
      </c>
    </row>
    <row r="19" spans="1:3" ht="16.5" customHeight="1">
      <c r="A19" s="160" t="s">
        <v>69</v>
      </c>
      <c r="B19" s="161">
        <v>18</v>
      </c>
      <c r="C19" s="162" t="s">
        <v>119</v>
      </c>
    </row>
    <row r="20" spans="1:3" ht="16.5" customHeight="1">
      <c r="A20" s="153" t="s">
        <v>69</v>
      </c>
      <c r="B20" s="154">
        <v>11</v>
      </c>
      <c r="C20" s="155" t="s">
        <v>119</v>
      </c>
    </row>
    <row r="21" spans="1:3" ht="16.5" customHeight="1">
      <c r="A21" s="160" t="s">
        <v>69</v>
      </c>
      <c r="B21" s="161">
        <v>8</v>
      </c>
      <c r="C21" s="162" t="s">
        <v>122</v>
      </c>
    </row>
    <row r="22" spans="1:3" ht="16.5" customHeight="1">
      <c r="A22" s="153" t="s">
        <v>124</v>
      </c>
      <c r="B22" s="154">
        <v>6</v>
      </c>
      <c r="C22" s="155" t="s">
        <v>121</v>
      </c>
    </row>
    <row r="23" spans="1:3" ht="16.5" customHeight="1">
      <c r="A23" s="160" t="s">
        <v>124</v>
      </c>
      <c r="B23" s="161">
        <v>12</v>
      </c>
      <c r="C23" s="162" t="s">
        <v>119</v>
      </c>
    </row>
    <row r="24" spans="1:3" ht="16.5" customHeight="1">
      <c r="A24" s="153" t="s">
        <v>124</v>
      </c>
      <c r="B24" s="154">
        <v>14</v>
      </c>
      <c r="C24" s="155" t="s">
        <v>119</v>
      </c>
    </row>
    <row r="25" spans="1:3" ht="16.5" customHeight="1">
      <c r="A25" s="160" t="s">
        <v>124</v>
      </c>
      <c r="B25" s="161">
        <v>1</v>
      </c>
      <c r="C25" s="162" t="s">
        <v>119</v>
      </c>
    </row>
    <row r="26" spans="1:3" ht="16.5" customHeight="1">
      <c r="A26" s="153" t="s">
        <v>124</v>
      </c>
      <c r="B26" s="154">
        <v>7</v>
      </c>
      <c r="C26" s="155" t="s">
        <v>119</v>
      </c>
    </row>
    <row r="27" spans="1:3" ht="16.5" customHeight="1">
      <c r="A27" s="160" t="s">
        <v>124</v>
      </c>
      <c r="B27" s="161">
        <v>15</v>
      </c>
      <c r="C27" s="162" t="s">
        <v>119</v>
      </c>
    </row>
    <row r="28" spans="1:3" ht="16.5" customHeight="1">
      <c r="A28" s="153" t="s">
        <v>124</v>
      </c>
      <c r="B28" s="154">
        <v>9</v>
      </c>
      <c r="C28" s="155" t="s">
        <v>119</v>
      </c>
    </row>
    <row r="29" spans="1:3" ht="16.5" customHeight="1">
      <c r="A29" s="160" t="s">
        <v>124</v>
      </c>
      <c r="B29" s="161">
        <v>11</v>
      </c>
      <c r="C29" s="162" t="s">
        <v>119</v>
      </c>
    </row>
    <row r="30" spans="1:3" ht="16.5" customHeight="1">
      <c r="A30" s="153" t="s">
        <v>124</v>
      </c>
      <c r="B30" s="154">
        <v>1</v>
      </c>
      <c r="C30" s="155" t="s">
        <v>122</v>
      </c>
    </row>
    <row r="31" spans="1:3" ht="16.5" customHeight="1">
      <c r="A31" s="160" t="s">
        <v>125</v>
      </c>
      <c r="B31" s="161">
        <v>12</v>
      </c>
      <c r="C31" s="162" t="s">
        <v>119</v>
      </c>
    </row>
    <row r="32" spans="1:3" ht="16.5" customHeight="1">
      <c r="A32" s="153" t="s">
        <v>125</v>
      </c>
      <c r="B32" s="154">
        <v>8</v>
      </c>
      <c r="C32" s="155" t="s">
        <v>119</v>
      </c>
    </row>
    <row r="33" spans="1:10" ht="16.5" customHeight="1">
      <c r="A33" s="160" t="s">
        <v>125</v>
      </c>
      <c r="B33" s="161">
        <v>1</v>
      </c>
      <c r="C33" s="162" t="s">
        <v>119</v>
      </c>
    </row>
    <row r="34" spans="1:10" ht="16.5" customHeight="1">
      <c r="A34" s="153" t="s">
        <v>125</v>
      </c>
      <c r="B34" s="154">
        <v>7</v>
      </c>
      <c r="C34" s="155" t="s">
        <v>122</v>
      </c>
    </row>
    <row r="35" spans="1:10" ht="16.5" customHeight="1">
      <c r="A35" s="160" t="s">
        <v>125</v>
      </c>
      <c r="B35" s="161">
        <v>15</v>
      </c>
      <c r="C35" s="162" t="s">
        <v>122</v>
      </c>
    </row>
    <row r="36" spans="1:10" ht="16.5" customHeight="1" thickBot="1">
      <c r="A36" s="153" t="s">
        <v>126</v>
      </c>
      <c r="B36" s="154">
        <v>9</v>
      </c>
      <c r="C36" s="155" t="s">
        <v>121</v>
      </c>
    </row>
    <row r="37" spans="1:10" s="172" customFormat="1" ht="16.5" customHeight="1" thickTop="1">
      <c r="A37" s="169" t="s">
        <v>0</v>
      </c>
      <c r="B37" s="170">
        <f>SUBTOTAL(109,B2:B36)</f>
        <v>338</v>
      </c>
      <c r="C37" s="171"/>
    </row>
    <row r="45" spans="1:10" ht="16.5" customHeight="1" thickBot="1">
      <c r="F45" s="151" t="s">
        <v>120</v>
      </c>
      <c r="G45" s="152" t="s">
        <v>119</v>
      </c>
      <c r="H45" s="152" t="s">
        <v>121</v>
      </c>
      <c r="I45" s="152" t="s">
        <v>122</v>
      </c>
      <c r="J45" s="152" t="s">
        <v>123</v>
      </c>
    </row>
    <row r="46" spans="1:10" ht="16.5" customHeight="1" thickTop="1" thickBot="1">
      <c r="F46" s="157" t="s">
        <v>69</v>
      </c>
      <c r="G46" s="158">
        <f>SUMIFS($B:$B,$A:$A,$F46,$C:$C,G$1)</f>
        <v>162</v>
      </c>
      <c r="H46" s="158">
        <f t="shared" ref="H46:I46" si="0">SUMIFS($B:$B,$A:$A,$F46,$C:$C,H$1)</f>
        <v>14</v>
      </c>
      <c r="I46" s="158">
        <f t="shared" si="0"/>
        <v>34</v>
      </c>
      <c r="J46" s="159">
        <f>SUM(G46:I46)</f>
        <v>210</v>
      </c>
    </row>
    <row r="47" spans="1:10" ht="16.5" customHeight="1" thickTop="1" thickBot="1">
      <c r="F47" s="196" t="s">
        <v>124</v>
      </c>
      <c r="G47" s="197">
        <f t="shared" ref="G47:I49" si="1">SUMIFS($B:$B,$A:$A,$F47,$C:$C,G$1)</f>
        <v>69</v>
      </c>
      <c r="H47" s="197">
        <f t="shared" si="1"/>
        <v>6</v>
      </c>
      <c r="I47" s="197">
        <f t="shared" si="1"/>
        <v>1</v>
      </c>
      <c r="J47" s="198">
        <f>SUM(G47:I47)</f>
        <v>76</v>
      </c>
    </row>
    <row r="48" spans="1:10" ht="16.5" customHeight="1" thickTop="1" thickBot="1">
      <c r="F48" s="163" t="s">
        <v>125</v>
      </c>
      <c r="G48" s="158">
        <f t="shared" si="1"/>
        <v>21</v>
      </c>
      <c r="H48" s="158">
        <f t="shared" si="1"/>
        <v>0</v>
      </c>
      <c r="I48" s="158">
        <f t="shared" si="1"/>
        <v>22</v>
      </c>
      <c r="J48" s="164">
        <f>SUM(G48:I48)</f>
        <v>43</v>
      </c>
    </row>
    <row r="49" spans="6:10" ht="16.5" customHeight="1" thickTop="1" thickBot="1">
      <c r="F49" s="196" t="s">
        <v>126</v>
      </c>
      <c r="G49" s="197">
        <f t="shared" si="1"/>
        <v>0</v>
      </c>
      <c r="H49" s="197">
        <f t="shared" si="1"/>
        <v>9</v>
      </c>
      <c r="I49" s="197">
        <f t="shared" si="1"/>
        <v>0</v>
      </c>
      <c r="J49" s="198">
        <f>SUM(G49:I49)</f>
        <v>9</v>
      </c>
    </row>
    <row r="50" spans="6:10" ht="16.5" customHeight="1" thickTop="1">
      <c r="F50" s="165" t="s">
        <v>0</v>
      </c>
      <c r="G50" s="166">
        <f>SUBTOTAL(109,G46:G49)</f>
        <v>252</v>
      </c>
      <c r="H50" s="166">
        <f>SUBTOTAL(109,H46:H49)</f>
        <v>29</v>
      </c>
      <c r="I50" s="166">
        <f>SUBTOTAL(109,I46:I49)</f>
        <v>57</v>
      </c>
      <c r="J50" s="166">
        <f>SUBTOTAL(109,J46:J49)</f>
        <v>338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3"/>
  <sheetViews>
    <sheetView workbookViewId="0">
      <selection activeCell="F7" sqref="F7"/>
    </sheetView>
  </sheetViews>
  <sheetFormatPr baseColWidth="10" defaultColWidth="11.42578125" defaultRowHeight="12.75"/>
  <cols>
    <col min="1" max="1" width="9.28515625" style="175" customWidth="1"/>
    <col min="2" max="2" width="13.5703125" style="175" customWidth="1"/>
    <col min="3" max="3" width="23.28515625" style="175" bestFit="1" customWidth="1"/>
    <col min="4" max="4" width="14.42578125" style="175" customWidth="1"/>
    <col min="5" max="5" width="20.5703125" style="175" customWidth="1"/>
    <col min="6" max="6" width="14.5703125" style="175" customWidth="1"/>
    <col min="7" max="7" width="11.7109375" style="175" customWidth="1"/>
    <col min="8" max="8" width="11.28515625" style="176" customWidth="1"/>
    <col min="9" max="9" width="13.140625" style="176" customWidth="1"/>
    <col min="10" max="256" width="11.42578125" style="175"/>
    <col min="257" max="257" width="9.28515625" style="175" customWidth="1"/>
    <col min="258" max="258" width="13.5703125" style="175" customWidth="1"/>
    <col min="259" max="259" width="12.5703125" style="175" customWidth="1"/>
    <col min="260" max="260" width="8.7109375" style="175" customWidth="1"/>
    <col min="261" max="261" width="24.140625" style="175" customWidth="1"/>
    <col min="262" max="262" width="14.5703125" style="175" customWidth="1"/>
    <col min="263" max="263" width="11.7109375" style="175" customWidth="1"/>
    <col min="264" max="264" width="7.5703125" style="175" customWidth="1"/>
    <col min="265" max="265" width="7.42578125" style="175" customWidth="1"/>
    <col min="266" max="512" width="11.42578125" style="175"/>
    <col min="513" max="513" width="9.28515625" style="175" customWidth="1"/>
    <col min="514" max="514" width="13.5703125" style="175" customWidth="1"/>
    <col min="515" max="515" width="12.5703125" style="175" customWidth="1"/>
    <col min="516" max="516" width="8.7109375" style="175" customWidth="1"/>
    <col min="517" max="517" width="24.140625" style="175" customWidth="1"/>
    <col min="518" max="518" width="14.5703125" style="175" customWidth="1"/>
    <col min="519" max="519" width="11.7109375" style="175" customWidth="1"/>
    <col min="520" max="520" width="7.5703125" style="175" customWidth="1"/>
    <col min="521" max="521" width="7.42578125" style="175" customWidth="1"/>
    <col min="522" max="768" width="11.42578125" style="175"/>
    <col min="769" max="769" width="9.28515625" style="175" customWidth="1"/>
    <col min="770" max="770" width="13.5703125" style="175" customWidth="1"/>
    <col min="771" max="771" width="12.5703125" style="175" customWidth="1"/>
    <col min="772" max="772" width="8.7109375" style="175" customWidth="1"/>
    <col min="773" max="773" width="24.140625" style="175" customWidth="1"/>
    <col min="774" max="774" width="14.5703125" style="175" customWidth="1"/>
    <col min="775" max="775" width="11.7109375" style="175" customWidth="1"/>
    <col min="776" max="776" width="7.5703125" style="175" customWidth="1"/>
    <col min="777" max="777" width="7.42578125" style="175" customWidth="1"/>
    <col min="778" max="1024" width="11.42578125" style="175"/>
    <col min="1025" max="1025" width="9.28515625" style="175" customWidth="1"/>
    <col min="1026" max="1026" width="13.5703125" style="175" customWidth="1"/>
    <col min="1027" max="1027" width="12.5703125" style="175" customWidth="1"/>
    <col min="1028" max="1028" width="8.7109375" style="175" customWidth="1"/>
    <col min="1029" max="1029" width="24.140625" style="175" customWidth="1"/>
    <col min="1030" max="1030" width="14.5703125" style="175" customWidth="1"/>
    <col min="1031" max="1031" width="11.7109375" style="175" customWidth="1"/>
    <col min="1032" max="1032" width="7.5703125" style="175" customWidth="1"/>
    <col min="1033" max="1033" width="7.42578125" style="175" customWidth="1"/>
    <col min="1034" max="1280" width="11.42578125" style="175"/>
    <col min="1281" max="1281" width="9.28515625" style="175" customWidth="1"/>
    <col min="1282" max="1282" width="13.5703125" style="175" customWidth="1"/>
    <col min="1283" max="1283" width="12.5703125" style="175" customWidth="1"/>
    <col min="1284" max="1284" width="8.7109375" style="175" customWidth="1"/>
    <col min="1285" max="1285" width="24.140625" style="175" customWidth="1"/>
    <col min="1286" max="1286" width="14.5703125" style="175" customWidth="1"/>
    <col min="1287" max="1287" width="11.7109375" style="175" customWidth="1"/>
    <col min="1288" max="1288" width="7.5703125" style="175" customWidth="1"/>
    <col min="1289" max="1289" width="7.42578125" style="175" customWidth="1"/>
    <col min="1290" max="1536" width="11.42578125" style="175"/>
    <col min="1537" max="1537" width="9.28515625" style="175" customWidth="1"/>
    <col min="1538" max="1538" width="13.5703125" style="175" customWidth="1"/>
    <col min="1539" max="1539" width="12.5703125" style="175" customWidth="1"/>
    <col min="1540" max="1540" width="8.7109375" style="175" customWidth="1"/>
    <col min="1541" max="1541" width="24.140625" style="175" customWidth="1"/>
    <col min="1542" max="1542" width="14.5703125" style="175" customWidth="1"/>
    <col min="1543" max="1543" width="11.7109375" style="175" customWidth="1"/>
    <col min="1544" max="1544" width="7.5703125" style="175" customWidth="1"/>
    <col min="1545" max="1545" width="7.42578125" style="175" customWidth="1"/>
    <col min="1546" max="1792" width="11.42578125" style="175"/>
    <col min="1793" max="1793" width="9.28515625" style="175" customWidth="1"/>
    <col min="1794" max="1794" width="13.5703125" style="175" customWidth="1"/>
    <col min="1795" max="1795" width="12.5703125" style="175" customWidth="1"/>
    <col min="1796" max="1796" width="8.7109375" style="175" customWidth="1"/>
    <col min="1797" max="1797" width="24.140625" style="175" customWidth="1"/>
    <col min="1798" max="1798" width="14.5703125" style="175" customWidth="1"/>
    <col min="1799" max="1799" width="11.7109375" style="175" customWidth="1"/>
    <col min="1800" max="1800" width="7.5703125" style="175" customWidth="1"/>
    <col min="1801" max="1801" width="7.42578125" style="175" customWidth="1"/>
    <col min="1802" max="2048" width="11.42578125" style="175"/>
    <col min="2049" max="2049" width="9.28515625" style="175" customWidth="1"/>
    <col min="2050" max="2050" width="13.5703125" style="175" customWidth="1"/>
    <col min="2051" max="2051" width="12.5703125" style="175" customWidth="1"/>
    <col min="2052" max="2052" width="8.7109375" style="175" customWidth="1"/>
    <col min="2053" max="2053" width="24.140625" style="175" customWidth="1"/>
    <col min="2054" max="2054" width="14.5703125" style="175" customWidth="1"/>
    <col min="2055" max="2055" width="11.7109375" style="175" customWidth="1"/>
    <col min="2056" max="2056" width="7.5703125" style="175" customWidth="1"/>
    <col min="2057" max="2057" width="7.42578125" style="175" customWidth="1"/>
    <col min="2058" max="2304" width="11.42578125" style="175"/>
    <col min="2305" max="2305" width="9.28515625" style="175" customWidth="1"/>
    <col min="2306" max="2306" width="13.5703125" style="175" customWidth="1"/>
    <col min="2307" max="2307" width="12.5703125" style="175" customWidth="1"/>
    <col min="2308" max="2308" width="8.7109375" style="175" customWidth="1"/>
    <col min="2309" max="2309" width="24.140625" style="175" customWidth="1"/>
    <col min="2310" max="2310" width="14.5703125" style="175" customWidth="1"/>
    <col min="2311" max="2311" width="11.7109375" style="175" customWidth="1"/>
    <col min="2312" max="2312" width="7.5703125" style="175" customWidth="1"/>
    <col min="2313" max="2313" width="7.42578125" style="175" customWidth="1"/>
    <col min="2314" max="2560" width="11.42578125" style="175"/>
    <col min="2561" max="2561" width="9.28515625" style="175" customWidth="1"/>
    <col min="2562" max="2562" width="13.5703125" style="175" customWidth="1"/>
    <col min="2563" max="2563" width="12.5703125" style="175" customWidth="1"/>
    <col min="2564" max="2564" width="8.7109375" style="175" customWidth="1"/>
    <col min="2565" max="2565" width="24.140625" style="175" customWidth="1"/>
    <col min="2566" max="2566" width="14.5703125" style="175" customWidth="1"/>
    <col min="2567" max="2567" width="11.7109375" style="175" customWidth="1"/>
    <col min="2568" max="2568" width="7.5703125" style="175" customWidth="1"/>
    <col min="2569" max="2569" width="7.42578125" style="175" customWidth="1"/>
    <col min="2570" max="2816" width="11.42578125" style="175"/>
    <col min="2817" max="2817" width="9.28515625" style="175" customWidth="1"/>
    <col min="2818" max="2818" width="13.5703125" style="175" customWidth="1"/>
    <col min="2819" max="2819" width="12.5703125" style="175" customWidth="1"/>
    <col min="2820" max="2820" width="8.7109375" style="175" customWidth="1"/>
    <col min="2821" max="2821" width="24.140625" style="175" customWidth="1"/>
    <col min="2822" max="2822" width="14.5703125" style="175" customWidth="1"/>
    <col min="2823" max="2823" width="11.7109375" style="175" customWidth="1"/>
    <col min="2824" max="2824" width="7.5703125" style="175" customWidth="1"/>
    <col min="2825" max="2825" width="7.42578125" style="175" customWidth="1"/>
    <col min="2826" max="3072" width="11.42578125" style="175"/>
    <col min="3073" max="3073" width="9.28515625" style="175" customWidth="1"/>
    <col min="3074" max="3074" width="13.5703125" style="175" customWidth="1"/>
    <col min="3075" max="3075" width="12.5703125" style="175" customWidth="1"/>
    <col min="3076" max="3076" width="8.7109375" style="175" customWidth="1"/>
    <col min="3077" max="3077" width="24.140625" style="175" customWidth="1"/>
    <col min="3078" max="3078" width="14.5703125" style="175" customWidth="1"/>
    <col min="3079" max="3079" width="11.7109375" style="175" customWidth="1"/>
    <col min="3080" max="3080" width="7.5703125" style="175" customWidth="1"/>
    <col min="3081" max="3081" width="7.42578125" style="175" customWidth="1"/>
    <col min="3082" max="3328" width="11.42578125" style="175"/>
    <col min="3329" max="3329" width="9.28515625" style="175" customWidth="1"/>
    <col min="3330" max="3330" width="13.5703125" style="175" customWidth="1"/>
    <col min="3331" max="3331" width="12.5703125" style="175" customWidth="1"/>
    <col min="3332" max="3332" width="8.7109375" style="175" customWidth="1"/>
    <col min="3333" max="3333" width="24.140625" style="175" customWidth="1"/>
    <col min="3334" max="3334" width="14.5703125" style="175" customWidth="1"/>
    <col min="3335" max="3335" width="11.7109375" style="175" customWidth="1"/>
    <col min="3336" max="3336" width="7.5703125" style="175" customWidth="1"/>
    <col min="3337" max="3337" width="7.42578125" style="175" customWidth="1"/>
    <col min="3338" max="3584" width="11.42578125" style="175"/>
    <col min="3585" max="3585" width="9.28515625" style="175" customWidth="1"/>
    <col min="3586" max="3586" width="13.5703125" style="175" customWidth="1"/>
    <col min="3587" max="3587" width="12.5703125" style="175" customWidth="1"/>
    <col min="3588" max="3588" width="8.7109375" style="175" customWidth="1"/>
    <col min="3589" max="3589" width="24.140625" style="175" customWidth="1"/>
    <col min="3590" max="3590" width="14.5703125" style="175" customWidth="1"/>
    <col min="3591" max="3591" width="11.7109375" style="175" customWidth="1"/>
    <col min="3592" max="3592" width="7.5703125" style="175" customWidth="1"/>
    <col min="3593" max="3593" width="7.42578125" style="175" customWidth="1"/>
    <col min="3594" max="3840" width="11.42578125" style="175"/>
    <col min="3841" max="3841" width="9.28515625" style="175" customWidth="1"/>
    <col min="3842" max="3842" width="13.5703125" style="175" customWidth="1"/>
    <col min="3843" max="3843" width="12.5703125" style="175" customWidth="1"/>
    <col min="3844" max="3844" width="8.7109375" style="175" customWidth="1"/>
    <col min="3845" max="3845" width="24.140625" style="175" customWidth="1"/>
    <col min="3846" max="3846" width="14.5703125" style="175" customWidth="1"/>
    <col min="3847" max="3847" width="11.7109375" style="175" customWidth="1"/>
    <col min="3848" max="3848" width="7.5703125" style="175" customWidth="1"/>
    <col min="3849" max="3849" width="7.42578125" style="175" customWidth="1"/>
    <col min="3850" max="4096" width="11.42578125" style="175"/>
    <col min="4097" max="4097" width="9.28515625" style="175" customWidth="1"/>
    <col min="4098" max="4098" width="13.5703125" style="175" customWidth="1"/>
    <col min="4099" max="4099" width="12.5703125" style="175" customWidth="1"/>
    <col min="4100" max="4100" width="8.7109375" style="175" customWidth="1"/>
    <col min="4101" max="4101" width="24.140625" style="175" customWidth="1"/>
    <col min="4102" max="4102" width="14.5703125" style="175" customWidth="1"/>
    <col min="4103" max="4103" width="11.7109375" style="175" customWidth="1"/>
    <col min="4104" max="4104" width="7.5703125" style="175" customWidth="1"/>
    <col min="4105" max="4105" width="7.42578125" style="175" customWidth="1"/>
    <col min="4106" max="4352" width="11.42578125" style="175"/>
    <col min="4353" max="4353" width="9.28515625" style="175" customWidth="1"/>
    <col min="4354" max="4354" width="13.5703125" style="175" customWidth="1"/>
    <col min="4355" max="4355" width="12.5703125" style="175" customWidth="1"/>
    <col min="4356" max="4356" width="8.7109375" style="175" customWidth="1"/>
    <col min="4357" max="4357" width="24.140625" style="175" customWidth="1"/>
    <col min="4358" max="4358" width="14.5703125" style="175" customWidth="1"/>
    <col min="4359" max="4359" width="11.7109375" style="175" customWidth="1"/>
    <col min="4360" max="4360" width="7.5703125" style="175" customWidth="1"/>
    <col min="4361" max="4361" width="7.42578125" style="175" customWidth="1"/>
    <col min="4362" max="4608" width="11.42578125" style="175"/>
    <col min="4609" max="4609" width="9.28515625" style="175" customWidth="1"/>
    <col min="4610" max="4610" width="13.5703125" style="175" customWidth="1"/>
    <col min="4611" max="4611" width="12.5703125" style="175" customWidth="1"/>
    <col min="4612" max="4612" width="8.7109375" style="175" customWidth="1"/>
    <col min="4613" max="4613" width="24.140625" style="175" customWidth="1"/>
    <col min="4614" max="4614" width="14.5703125" style="175" customWidth="1"/>
    <col min="4615" max="4615" width="11.7109375" style="175" customWidth="1"/>
    <col min="4616" max="4616" width="7.5703125" style="175" customWidth="1"/>
    <col min="4617" max="4617" width="7.42578125" style="175" customWidth="1"/>
    <col min="4618" max="4864" width="11.42578125" style="175"/>
    <col min="4865" max="4865" width="9.28515625" style="175" customWidth="1"/>
    <col min="4866" max="4866" width="13.5703125" style="175" customWidth="1"/>
    <col min="4867" max="4867" width="12.5703125" style="175" customWidth="1"/>
    <col min="4868" max="4868" width="8.7109375" style="175" customWidth="1"/>
    <col min="4869" max="4869" width="24.140625" style="175" customWidth="1"/>
    <col min="4870" max="4870" width="14.5703125" style="175" customWidth="1"/>
    <col min="4871" max="4871" width="11.7109375" style="175" customWidth="1"/>
    <col min="4872" max="4872" width="7.5703125" style="175" customWidth="1"/>
    <col min="4873" max="4873" width="7.42578125" style="175" customWidth="1"/>
    <col min="4874" max="5120" width="11.42578125" style="175"/>
    <col min="5121" max="5121" width="9.28515625" style="175" customWidth="1"/>
    <col min="5122" max="5122" width="13.5703125" style="175" customWidth="1"/>
    <col min="5123" max="5123" width="12.5703125" style="175" customWidth="1"/>
    <col min="5124" max="5124" width="8.7109375" style="175" customWidth="1"/>
    <col min="5125" max="5125" width="24.140625" style="175" customWidth="1"/>
    <col min="5126" max="5126" width="14.5703125" style="175" customWidth="1"/>
    <col min="5127" max="5127" width="11.7109375" style="175" customWidth="1"/>
    <col min="5128" max="5128" width="7.5703125" style="175" customWidth="1"/>
    <col min="5129" max="5129" width="7.42578125" style="175" customWidth="1"/>
    <col min="5130" max="5376" width="11.42578125" style="175"/>
    <col min="5377" max="5377" width="9.28515625" style="175" customWidth="1"/>
    <col min="5378" max="5378" width="13.5703125" style="175" customWidth="1"/>
    <col min="5379" max="5379" width="12.5703125" style="175" customWidth="1"/>
    <col min="5380" max="5380" width="8.7109375" style="175" customWidth="1"/>
    <col min="5381" max="5381" width="24.140625" style="175" customWidth="1"/>
    <col min="5382" max="5382" width="14.5703125" style="175" customWidth="1"/>
    <col min="5383" max="5383" width="11.7109375" style="175" customWidth="1"/>
    <col min="5384" max="5384" width="7.5703125" style="175" customWidth="1"/>
    <col min="5385" max="5385" width="7.42578125" style="175" customWidth="1"/>
    <col min="5386" max="5632" width="11.42578125" style="175"/>
    <col min="5633" max="5633" width="9.28515625" style="175" customWidth="1"/>
    <col min="5634" max="5634" width="13.5703125" style="175" customWidth="1"/>
    <col min="5635" max="5635" width="12.5703125" style="175" customWidth="1"/>
    <col min="5636" max="5636" width="8.7109375" style="175" customWidth="1"/>
    <col min="5637" max="5637" width="24.140625" style="175" customWidth="1"/>
    <col min="5638" max="5638" width="14.5703125" style="175" customWidth="1"/>
    <col min="5639" max="5639" width="11.7109375" style="175" customWidth="1"/>
    <col min="5640" max="5640" width="7.5703125" style="175" customWidth="1"/>
    <col min="5641" max="5641" width="7.42578125" style="175" customWidth="1"/>
    <col min="5642" max="5888" width="11.42578125" style="175"/>
    <col min="5889" max="5889" width="9.28515625" style="175" customWidth="1"/>
    <col min="5890" max="5890" width="13.5703125" style="175" customWidth="1"/>
    <col min="5891" max="5891" width="12.5703125" style="175" customWidth="1"/>
    <col min="5892" max="5892" width="8.7109375" style="175" customWidth="1"/>
    <col min="5893" max="5893" width="24.140625" style="175" customWidth="1"/>
    <col min="5894" max="5894" width="14.5703125" style="175" customWidth="1"/>
    <col min="5895" max="5895" width="11.7109375" style="175" customWidth="1"/>
    <col min="5896" max="5896" width="7.5703125" style="175" customWidth="1"/>
    <col min="5897" max="5897" width="7.42578125" style="175" customWidth="1"/>
    <col min="5898" max="6144" width="11.42578125" style="175"/>
    <col min="6145" max="6145" width="9.28515625" style="175" customWidth="1"/>
    <col min="6146" max="6146" width="13.5703125" style="175" customWidth="1"/>
    <col min="6147" max="6147" width="12.5703125" style="175" customWidth="1"/>
    <col min="6148" max="6148" width="8.7109375" style="175" customWidth="1"/>
    <col min="6149" max="6149" width="24.140625" style="175" customWidth="1"/>
    <col min="6150" max="6150" width="14.5703125" style="175" customWidth="1"/>
    <col min="6151" max="6151" width="11.7109375" style="175" customWidth="1"/>
    <col min="6152" max="6152" width="7.5703125" style="175" customWidth="1"/>
    <col min="6153" max="6153" width="7.42578125" style="175" customWidth="1"/>
    <col min="6154" max="6400" width="11.42578125" style="175"/>
    <col min="6401" max="6401" width="9.28515625" style="175" customWidth="1"/>
    <col min="6402" max="6402" width="13.5703125" style="175" customWidth="1"/>
    <col min="6403" max="6403" width="12.5703125" style="175" customWidth="1"/>
    <col min="6404" max="6404" width="8.7109375" style="175" customWidth="1"/>
    <col min="6405" max="6405" width="24.140625" style="175" customWidth="1"/>
    <col min="6406" max="6406" width="14.5703125" style="175" customWidth="1"/>
    <col min="6407" max="6407" width="11.7109375" style="175" customWidth="1"/>
    <col min="6408" max="6408" width="7.5703125" style="175" customWidth="1"/>
    <col min="6409" max="6409" width="7.42578125" style="175" customWidth="1"/>
    <col min="6410" max="6656" width="11.42578125" style="175"/>
    <col min="6657" max="6657" width="9.28515625" style="175" customWidth="1"/>
    <col min="6658" max="6658" width="13.5703125" style="175" customWidth="1"/>
    <col min="6659" max="6659" width="12.5703125" style="175" customWidth="1"/>
    <col min="6660" max="6660" width="8.7109375" style="175" customWidth="1"/>
    <col min="6661" max="6661" width="24.140625" style="175" customWidth="1"/>
    <col min="6662" max="6662" width="14.5703125" style="175" customWidth="1"/>
    <col min="6663" max="6663" width="11.7109375" style="175" customWidth="1"/>
    <col min="6664" max="6664" width="7.5703125" style="175" customWidth="1"/>
    <col min="6665" max="6665" width="7.42578125" style="175" customWidth="1"/>
    <col min="6666" max="6912" width="11.42578125" style="175"/>
    <col min="6913" max="6913" width="9.28515625" style="175" customWidth="1"/>
    <col min="6914" max="6914" width="13.5703125" style="175" customWidth="1"/>
    <col min="6915" max="6915" width="12.5703125" style="175" customWidth="1"/>
    <col min="6916" max="6916" width="8.7109375" style="175" customWidth="1"/>
    <col min="6917" max="6917" width="24.140625" style="175" customWidth="1"/>
    <col min="6918" max="6918" width="14.5703125" style="175" customWidth="1"/>
    <col min="6919" max="6919" width="11.7109375" style="175" customWidth="1"/>
    <col min="6920" max="6920" width="7.5703125" style="175" customWidth="1"/>
    <col min="6921" max="6921" width="7.42578125" style="175" customWidth="1"/>
    <col min="6922" max="7168" width="11.42578125" style="175"/>
    <col min="7169" max="7169" width="9.28515625" style="175" customWidth="1"/>
    <col min="7170" max="7170" width="13.5703125" style="175" customWidth="1"/>
    <col min="7171" max="7171" width="12.5703125" style="175" customWidth="1"/>
    <col min="7172" max="7172" width="8.7109375" style="175" customWidth="1"/>
    <col min="7173" max="7173" width="24.140625" style="175" customWidth="1"/>
    <col min="7174" max="7174" width="14.5703125" style="175" customWidth="1"/>
    <col min="7175" max="7175" width="11.7109375" style="175" customWidth="1"/>
    <col min="7176" max="7176" width="7.5703125" style="175" customWidth="1"/>
    <col min="7177" max="7177" width="7.42578125" style="175" customWidth="1"/>
    <col min="7178" max="7424" width="11.42578125" style="175"/>
    <col min="7425" max="7425" width="9.28515625" style="175" customWidth="1"/>
    <col min="7426" max="7426" width="13.5703125" style="175" customWidth="1"/>
    <col min="7427" max="7427" width="12.5703125" style="175" customWidth="1"/>
    <col min="7428" max="7428" width="8.7109375" style="175" customWidth="1"/>
    <col min="7429" max="7429" width="24.140625" style="175" customWidth="1"/>
    <col min="7430" max="7430" width="14.5703125" style="175" customWidth="1"/>
    <col min="7431" max="7431" width="11.7109375" style="175" customWidth="1"/>
    <col min="7432" max="7432" width="7.5703125" style="175" customWidth="1"/>
    <col min="7433" max="7433" width="7.42578125" style="175" customWidth="1"/>
    <col min="7434" max="7680" width="11.42578125" style="175"/>
    <col min="7681" max="7681" width="9.28515625" style="175" customWidth="1"/>
    <col min="7682" max="7682" width="13.5703125" style="175" customWidth="1"/>
    <col min="7683" max="7683" width="12.5703125" style="175" customWidth="1"/>
    <col min="7684" max="7684" width="8.7109375" style="175" customWidth="1"/>
    <col min="7685" max="7685" width="24.140625" style="175" customWidth="1"/>
    <col min="7686" max="7686" width="14.5703125" style="175" customWidth="1"/>
    <col min="7687" max="7687" width="11.7109375" style="175" customWidth="1"/>
    <col min="7688" max="7688" width="7.5703125" style="175" customWidth="1"/>
    <col min="7689" max="7689" width="7.42578125" style="175" customWidth="1"/>
    <col min="7690" max="7936" width="11.42578125" style="175"/>
    <col min="7937" max="7937" width="9.28515625" style="175" customWidth="1"/>
    <col min="7938" max="7938" width="13.5703125" style="175" customWidth="1"/>
    <col min="7939" max="7939" width="12.5703125" style="175" customWidth="1"/>
    <col min="7940" max="7940" width="8.7109375" style="175" customWidth="1"/>
    <col min="7941" max="7941" width="24.140625" style="175" customWidth="1"/>
    <col min="7942" max="7942" width="14.5703125" style="175" customWidth="1"/>
    <col min="7943" max="7943" width="11.7109375" style="175" customWidth="1"/>
    <col min="7944" max="7944" width="7.5703125" style="175" customWidth="1"/>
    <col min="7945" max="7945" width="7.42578125" style="175" customWidth="1"/>
    <col min="7946" max="8192" width="11.42578125" style="175"/>
    <col min="8193" max="8193" width="9.28515625" style="175" customWidth="1"/>
    <col min="8194" max="8194" width="13.5703125" style="175" customWidth="1"/>
    <col min="8195" max="8195" width="12.5703125" style="175" customWidth="1"/>
    <col min="8196" max="8196" width="8.7109375" style="175" customWidth="1"/>
    <col min="8197" max="8197" width="24.140625" style="175" customWidth="1"/>
    <col min="8198" max="8198" width="14.5703125" style="175" customWidth="1"/>
    <col min="8199" max="8199" width="11.7109375" style="175" customWidth="1"/>
    <col min="8200" max="8200" width="7.5703125" style="175" customWidth="1"/>
    <col min="8201" max="8201" width="7.42578125" style="175" customWidth="1"/>
    <col min="8202" max="8448" width="11.42578125" style="175"/>
    <col min="8449" max="8449" width="9.28515625" style="175" customWidth="1"/>
    <col min="8450" max="8450" width="13.5703125" style="175" customWidth="1"/>
    <col min="8451" max="8451" width="12.5703125" style="175" customWidth="1"/>
    <col min="8452" max="8452" width="8.7109375" style="175" customWidth="1"/>
    <col min="8453" max="8453" width="24.140625" style="175" customWidth="1"/>
    <col min="8454" max="8454" width="14.5703125" style="175" customWidth="1"/>
    <col min="8455" max="8455" width="11.7109375" style="175" customWidth="1"/>
    <col min="8456" max="8456" width="7.5703125" style="175" customWidth="1"/>
    <col min="8457" max="8457" width="7.42578125" style="175" customWidth="1"/>
    <col min="8458" max="8704" width="11.42578125" style="175"/>
    <col min="8705" max="8705" width="9.28515625" style="175" customWidth="1"/>
    <col min="8706" max="8706" width="13.5703125" style="175" customWidth="1"/>
    <col min="8707" max="8707" width="12.5703125" style="175" customWidth="1"/>
    <col min="8708" max="8708" width="8.7109375" style="175" customWidth="1"/>
    <col min="8709" max="8709" width="24.140625" style="175" customWidth="1"/>
    <col min="8710" max="8710" width="14.5703125" style="175" customWidth="1"/>
    <col min="8711" max="8711" width="11.7109375" style="175" customWidth="1"/>
    <col min="8712" max="8712" width="7.5703125" style="175" customWidth="1"/>
    <col min="8713" max="8713" width="7.42578125" style="175" customWidth="1"/>
    <col min="8714" max="8960" width="11.42578125" style="175"/>
    <col min="8961" max="8961" width="9.28515625" style="175" customWidth="1"/>
    <col min="8962" max="8962" width="13.5703125" style="175" customWidth="1"/>
    <col min="8963" max="8963" width="12.5703125" style="175" customWidth="1"/>
    <col min="8964" max="8964" width="8.7109375" style="175" customWidth="1"/>
    <col min="8965" max="8965" width="24.140625" style="175" customWidth="1"/>
    <col min="8966" max="8966" width="14.5703125" style="175" customWidth="1"/>
    <col min="8967" max="8967" width="11.7109375" style="175" customWidth="1"/>
    <col min="8968" max="8968" width="7.5703125" style="175" customWidth="1"/>
    <col min="8969" max="8969" width="7.42578125" style="175" customWidth="1"/>
    <col min="8970" max="9216" width="11.42578125" style="175"/>
    <col min="9217" max="9217" width="9.28515625" style="175" customWidth="1"/>
    <col min="9218" max="9218" width="13.5703125" style="175" customWidth="1"/>
    <col min="9219" max="9219" width="12.5703125" style="175" customWidth="1"/>
    <col min="9220" max="9220" width="8.7109375" style="175" customWidth="1"/>
    <col min="9221" max="9221" width="24.140625" style="175" customWidth="1"/>
    <col min="9222" max="9222" width="14.5703125" style="175" customWidth="1"/>
    <col min="9223" max="9223" width="11.7109375" style="175" customWidth="1"/>
    <col min="9224" max="9224" width="7.5703125" style="175" customWidth="1"/>
    <col min="9225" max="9225" width="7.42578125" style="175" customWidth="1"/>
    <col min="9226" max="9472" width="11.42578125" style="175"/>
    <col min="9473" max="9473" width="9.28515625" style="175" customWidth="1"/>
    <col min="9474" max="9474" width="13.5703125" style="175" customWidth="1"/>
    <col min="9475" max="9475" width="12.5703125" style="175" customWidth="1"/>
    <col min="9476" max="9476" width="8.7109375" style="175" customWidth="1"/>
    <col min="9477" max="9477" width="24.140625" style="175" customWidth="1"/>
    <col min="9478" max="9478" width="14.5703125" style="175" customWidth="1"/>
    <col min="9479" max="9479" width="11.7109375" style="175" customWidth="1"/>
    <col min="9480" max="9480" width="7.5703125" style="175" customWidth="1"/>
    <col min="9481" max="9481" width="7.42578125" style="175" customWidth="1"/>
    <col min="9482" max="9728" width="11.42578125" style="175"/>
    <col min="9729" max="9729" width="9.28515625" style="175" customWidth="1"/>
    <col min="9730" max="9730" width="13.5703125" style="175" customWidth="1"/>
    <col min="9731" max="9731" width="12.5703125" style="175" customWidth="1"/>
    <col min="9732" max="9732" width="8.7109375" style="175" customWidth="1"/>
    <col min="9733" max="9733" width="24.140625" style="175" customWidth="1"/>
    <col min="9734" max="9734" width="14.5703125" style="175" customWidth="1"/>
    <col min="9735" max="9735" width="11.7109375" style="175" customWidth="1"/>
    <col min="9736" max="9736" width="7.5703125" style="175" customWidth="1"/>
    <col min="9737" max="9737" width="7.42578125" style="175" customWidth="1"/>
    <col min="9738" max="9984" width="11.42578125" style="175"/>
    <col min="9985" max="9985" width="9.28515625" style="175" customWidth="1"/>
    <col min="9986" max="9986" width="13.5703125" style="175" customWidth="1"/>
    <col min="9987" max="9987" width="12.5703125" style="175" customWidth="1"/>
    <col min="9988" max="9988" width="8.7109375" style="175" customWidth="1"/>
    <col min="9989" max="9989" width="24.140625" style="175" customWidth="1"/>
    <col min="9990" max="9990" width="14.5703125" style="175" customWidth="1"/>
    <col min="9991" max="9991" width="11.7109375" style="175" customWidth="1"/>
    <col min="9992" max="9992" width="7.5703125" style="175" customWidth="1"/>
    <col min="9993" max="9993" width="7.42578125" style="175" customWidth="1"/>
    <col min="9994" max="10240" width="11.42578125" style="175"/>
    <col min="10241" max="10241" width="9.28515625" style="175" customWidth="1"/>
    <col min="10242" max="10242" width="13.5703125" style="175" customWidth="1"/>
    <col min="10243" max="10243" width="12.5703125" style="175" customWidth="1"/>
    <col min="10244" max="10244" width="8.7109375" style="175" customWidth="1"/>
    <col min="10245" max="10245" width="24.140625" style="175" customWidth="1"/>
    <col min="10246" max="10246" width="14.5703125" style="175" customWidth="1"/>
    <col min="10247" max="10247" width="11.7109375" style="175" customWidth="1"/>
    <col min="10248" max="10248" width="7.5703125" style="175" customWidth="1"/>
    <col min="10249" max="10249" width="7.42578125" style="175" customWidth="1"/>
    <col min="10250" max="10496" width="11.42578125" style="175"/>
    <col min="10497" max="10497" width="9.28515625" style="175" customWidth="1"/>
    <col min="10498" max="10498" width="13.5703125" style="175" customWidth="1"/>
    <col min="10499" max="10499" width="12.5703125" style="175" customWidth="1"/>
    <col min="10500" max="10500" width="8.7109375" style="175" customWidth="1"/>
    <col min="10501" max="10501" width="24.140625" style="175" customWidth="1"/>
    <col min="10502" max="10502" width="14.5703125" style="175" customWidth="1"/>
    <col min="10503" max="10503" width="11.7109375" style="175" customWidth="1"/>
    <col min="10504" max="10504" width="7.5703125" style="175" customWidth="1"/>
    <col min="10505" max="10505" width="7.42578125" style="175" customWidth="1"/>
    <col min="10506" max="10752" width="11.42578125" style="175"/>
    <col min="10753" max="10753" width="9.28515625" style="175" customWidth="1"/>
    <col min="10754" max="10754" width="13.5703125" style="175" customWidth="1"/>
    <col min="10755" max="10755" width="12.5703125" style="175" customWidth="1"/>
    <col min="10756" max="10756" width="8.7109375" style="175" customWidth="1"/>
    <col min="10757" max="10757" width="24.140625" style="175" customWidth="1"/>
    <col min="10758" max="10758" width="14.5703125" style="175" customWidth="1"/>
    <col min="10759" max="10759" width="11.7109375" style="175" customWidth="1"/>
    <col min="10760" max="10760" width="7.5703125" style="175" customWidth="1"/>
    <col min="10761" max="10761" width="7.42578125" style="175" customWidth="1"/>
    <col min="10762" max="11008" width="11.42578125" style="175"/>
    <col min="11009" max="11009" width="9.28515625" style="175" customWidth="1"/>
    <col min="11010" max="11010" width="13.5703125" style="175" customWidth="1"/>
    <col min="11011" max="11011" width="12.5703125" style="175" customWidth="1"/>
    <col min="11012" max="11012" width="8.7109375" style="175" customWidth="1"/>
    <col min="11013" max="11013" width="24.140625" style="175" customWidth="1"/>
    <col min="11014" max="11014" width="14.5703125" style="175" customWidth="1"/>
    <col min="11015" max="11015" width="11.7109375" style="175" customWidth="1"/>
    <col min="11016" max="11016" width="7.5703125" style="175" customWidth="1"/>
    <col min="11017" max="11017" width="7.42578125" style="175" customWidth="1"/>
    <col min="11018" max="11264" width="11.42578125" style="175"/>
    <col min="11265" max="11265" width="9.28515625" style="175" customWidth="1"/>
    <col min="11266" max="11266" width="13.5703125" style="175" customWidth="1"/>
    <col min="11267" max="11267" width="12.5703125" style="175" customWidth="1"/>
    <col min="11268" max="11268" width="8.7109375" style="175" customWidth="1"/>
    <col min="11269" max="11269" width="24.140625" style="175" customWidth="1"/>
    <col min="11270" max="11270" width="14.5703125" style="175" customWidth="1"/>
    <col min="11271" max="11271" width="11.7109375" style="175" customWidth="1"/>
    <col min="11272" max="11272" width="7.5703125" style="175" customWidth="1"/>
    <col min="11273" max="11273" width="7.42578125" style="175" customWidth="1"/>
    <col min="11274" max="11520" width="11.42578125" style="175"/>
    <col min="11521" max="11521" width="9.28515625" style="175" customWidth="1"/>
    <col min="11522" max="11522" width="13.5703125" style="175" customWidth="1"/>
    <col min="11523" max="11523" width="12.5703125" style="175" customWidth="1"/>
    <col min="11524" max="11524" width="8.7109375" style="175" customWidth="1"/>
    <col min="11525" max="11525" width="24.140625" style="175" customWidth="1"/>
    <col min="11526" max="11526" width="14.5703125" style="175" customWidth="1"/>
    <col min="11527" max="11527" width="11.7109375" style="175" customWidth="1"/>
    <col min="11528" max="11528" width="7.5703125" style="175" customWidth="1"/>
    <col min="11529" max="11529" width="7.42578125" style="175" customWidth="1"/>
    <col min="11530" max="11776" width="11.42578125" style="175"/>
    <col min="11777" max="11777" width="9.28515625" style="175" customWidth="1"/>
    <col min="11778" max="11778" width="13.5703125" style="175" customWidth="1"/>
    <col min="11779" max="11779" width="12.5703125" style="175" customWidth="1"/>
    <col min="11780" max="11780" width="8.7109375" style="175" customWidth="1"/>
    <col min="11781" max="11781" width="24.140625" style="175" customWidth="1"/>
    <col min="11782" max="11782" width="14.5703125" style="175" customWidth="1"/>
    <col min="11783" max="11783" width="11.7109375" style="175" customWidth="1"/>
    <col min="11784" max="11784" width="7.5703125" style="175" customWidth="1"/>
    <col min="11785" max="11785" width="7.42578125" style="175" customWidth="1"/>
    <col min="11786" max="12032" width="11.42578125" style="175"/>
    <col min="12033" max="12033" width="9.28515625" style="175" customWidth="1"/>
    <col min="12034" max="12034" width="13.5703125" style="175" customWidth="1"/>
    <col min="12035" max="12035" width="12.5703125" style="175" customWidth="1"/>
    <col min="12036" max="12036" width="8.7109375" style="175" customWidth="1"/>
    <col min="12037" max="12037" width="24.140625" style="175" customWidth="1"/>
    <col min="12038" max="12038" width="14.5703125" style="175" customWidth="1"/>
    <col min="12039" max="12039" width="11.7109375" style="175" customWidth="1"/>
    <col min="12040" max="12040" width="7.5703125" style="175" customWidth="1"/>
    <col min="12041" max="12041" width="7.42578125" style="175" customWidth="1"/>
    <col min="12042" max="12288" width="11.42578125" style="175"/>
    <col min="12289" max="12289" width="9.28515625" style="175" customWidth="1"/>
    <col min="12290" max="12290" width="13.5703125" style="175" customWidth="1"/>
    <col min="12291" max="12291" width="12.5703125" style="175" customWidth="1"/>
    <col min="12292" max="12292" width="8.7109375" style="175" customWidth="1"/>
    <col min="12293" max="12293" width="24.140625" style="175" customWidth="1"/>
    <col min="12294" max="12294" width="14.5703125" style="175" customWidth="1"/>
    <col min="12295" max="12295" width="11.7109375" style="175" customWidth="1"/>
    <col min="12296" max="12296" width="7.5703125" style="175" customWidth="1"/>
    <col min="12297" max="12297" width="7.42578125" style="175" customWidth="1"/>
    <col min="12298" max="12544" width="11.42578125" style="175"/>
    <col min="12545" max="12545" width="9.28515625" style="175" customWidth="1"/>
    <col min="12546" max="12546" width="13.5703125" style="175" customWidth="1"/>
    <col min="12547" max="12547" width="12.5703125" style="175" customWidth="1"/>
    <col min="12548" max="12548" width="8.7109375" style="175" customWidth="1"/>
    <col min="12549" max="12549" width="24.140625" style="175" customWidth="1"/>
    <col min="12550" max="12550" width="14.5703125" style="175" customWidth="1"/>
    <col min="12551" max="12551" width="11.7109375" style="175" customWidth="1"/>
    <col min="12552" max="12552" width="7.5703125" style="175" customWidth="1"/>
    <col min="12553" max="12553" width="7.42578125" style="175" customWidth="1"/>
    <col min="12554" max="12800" width="11.42578125" style="175"/>
    <col min="12801" max="12801" width="9.28515625" style="175" customWidth="1"/>
    <col min="12802" max="12802" width="13.5703125" style="175" customWidth="1"/>
    <col min="12803" max="12803" width="12.5703125" style="175" customWidth="1"/>
    <col min="12804" max="12804" width="8.7109375" style="175" customWidth="1"/>
    <col min="12805" max="12805" width="24.140625" style="175" customWidth="1"/>
    <col min="12806" max="12806" width="14.5703125" style="175" customWidth="1"/>
    <col min="12807" max="12807" width="11.7109375" style="175" customWidth="1"/>
    <col min="12808" max="12808" width="7.5703125" style="175" customWidth="1"/>
    <col min="12809" max="12809" width="7.42578125" style="175" customWidth="1"/>
    <col min="12810" max="13056" width="11.42578125" style="175"/>
    <col min="13057" max="13057" width="9.28515625" style="175" customWidth="1"/>
    <col min="13058" max="13058" width="13.5703125" style="175" customWidth="1"/>
    <col min="13059" max="13059" width="12.5703125" style="175" customWidth="1"/>
    <col min="13060" max="13060" width="8.7109375" style="175" customWidth="1"/>
    <col min="13061" max="13061" width="24.140625" style="175" customWidth="1"/>
    <col min="13062" max="13062" width="14.5703125" style="175" customWidth="1"/>
    <col min="13063" max="13063" width="11.7109375" style="175" customWidth="1"/>
    <col min="13064" max="13064" width="7.5703125" style="175" customWidth="1"/>
    <col min="13065" max="13065" width="7.42578125" style="175" customWidth="1"/>
    <col min="13066" max="13312" width="11.42578125" style="175"/>
    <col min="13313" max="13313" width="9.28515625" style="175" customWidth="1"/>
    <col min="13314" max="13314" width="13.5703125" style="175" customWidth="1"/>
    <col min="13315" max="13315" width="12.5703125" style="175" customWidth="1"/>
    <col min="13316" max="13316" width="8.7109375" style="175" customWidth="1"/>
    <col min="13317" max="13317" width="24.140625" style="175" customWidth="1"/>
    <col min="13318" max="13318" width="14.5703125" style="175" customWidth="1"/>
    <col min="13319" max="13319" width="11.7109375" style="175" customWidth="1"/>
    <col min="13320" max="13320" width="7.5703125" style="175" customWidth="1"/>
    <col min="13321" max="13321" width="7.42578125" style="175" customWidth="1"/>
    <col min="13322" max="13568" width="11.42578125" style="175"/>
    <col min="13569" max="13569" width="9.28515625" style="175" customWidth="1"/>
    <col min="13570" max="13570" width="13.5703125" style="175" customWidth="1"/>
    <col min="13571" max="13571" width="12.5703125" style="175" customWidth="1"/>
    <col min="13572" max="13572" width="8.7109375" style="175" customWidth="1"/>
    <col min="13573" max="13573" width="24.140625" style="175" customWidth="1"/>
    <col min="13574" max="13574" width="14.5703125" style="175" customWidth="1"/>
    <col min="13575" max="13575" width="11.7109375" style="175" customWidth="1"/>
    <col min="13576" max="13576" width="7.5703125" style="175" customWidth="1"/>
    <col min="13577" max="13577" width="7.42578125" style="175" customWidth="1"/>
    <col min="13578" max="13824" width="11.42578125" style="175"/>
    <col min="13825" max="13825" width="9.28515625" style="175" customWidth="1"/>
    <col min="13826" max="13826" width="13.5703125" style="175" customWidth="1"/>
    <col min="13827" max="13827" width="12.5703125" style="175" customWidth="1"/>
    <col min="13828" max="13828" width="8.7109375" style="175" customWidth="1"/>
    <col min="13829" max="13829" width="24.140625" style="175" customWidth="1"/>
    <col min="13830" max="13830" width="14.5703125" style="175" customWidth="1"/>
    <col min="13831" max="13831" width="11.7109375" style="175" customWidth="1"/>
    <col min="13832" max="13832" width="7.5703125" style="175" customWidth="1"/>
    <col min="13833" max="13833" width="7.42578125" style="175" customWidth="1"/>
    <col min="13834" max="14080" width="11.42578125" style="175"/>
    <col min="14081" max="14081" width="9.28515625" style="175" customWidth="1"/>
    <col min="14082" max="14082" width="13.5703125" style="175" customWidth="1"/>
    <col min="14083" max="14083" width="12.5703125" style="175" customWidth="1"/>
    <col min="14084" max="14084" width="8.7109375" style="175" customWidth="1"/>
    <col min="14085" max="14085" width="24.140625" style="175" customWidth="1"/>
    <col min="14086" max="14086" width="14.5703125" style="175" customWidth="1"/>
    <col min="14087" max="14087" width="11.7109375" style="175" customWidth="1"/>
    <col min="14088" max="14088" width="7.5703125" style="175" customWidth="1"/>
    <col min="14089" max="14089" width="7.42578125" style="175" customWidth="1"/>
    <col min="14090" max="14336" width="11.42578125" style="175"/>
    <col min="14337" max="14337" width="9.28515625" style="175" customWidth="1"/>
    <col min="14338" max="14338" width="13.5703125" style="175" customWidth="1"/>
    <col min="14339" max="14339" width="12.5703125" style="175" customWidth="1"/>
    <col min="14340" max="14340" width="8.7109375" style="175" customWidth="1"/>
    <col min="14341" max="14341" width="24.140625" style="175" customWidth="1"/>
    <col min="14342" max="14342" width="14.5703125" style="175" customWidth="1"/>
    <col min="14343" max="14343" width="11.7109375" style="175" customWidth="1"/>
    <col min="14344" max="14344" width="7.5703125" style="175" customWidth="1"/>
    <col min="14345" max="14345" width="7.42578125" style="175" customWidth="1"/>
    <col min="14346" max="14592" width="11.42578125" style="175"/>
    <col min="14593" max="14593" width="9.28515625" style="175" customWidth="1"/>
    <col min="14594" max="14594" width="13.5703125" style="175" customWidth="1"/>
    <col min="14595" max="14595" width="12.5703125" style="175" customWidth="1"/>
    <col min="14596" max="14596" width="8.7109375" style="175" customWidth="1"/>
    <col min="14597" max="14597" width="24.140625" style="175" customWidth="1"/>
    <col min="14598" max="14598" width="14.5703125" style="175" customWidth="1"/>
    <col min="14599" max="14599" width="11.7109375" style="175" customWidth="1"/>
    <col min="14600" max="14600" width="7.5703125" style="175" customWidth="1"/>
    <col min="14601" max="14601" width="7.42578125" style="175" customWidth="1"/>
    <col min="14602" max="14848" width="11.42578125" style="175"/>
    <col min="14849" max="14849" width="9.28515625" style="175" customWidth="1"/>
    <col min="14850" max="14850" width="13.5703125" style="175" customWidth="1"/>
    <col min="14851" max="14851" width="12.5703125" style="175" customWidth="1"/>
    <col min="14852" max="14852" width="8.7109375" style="175" customWidth="1"/>
    <col min="14853" max="14853" width="24.140625" style="175" customWidth="1"/>
    <col min="14854" max="14854" width="14.5703125" style="175" customWidth="1"/>
    <col min="14855" max="14855" width="11.7109375" style="175" customWidth="1"/>
    <col min="14856" max="14856" width="7.5703125" style="175" customWidth="1"/>
    <col min="14857" max="14857" width="7.42578125" style="175" customWidth="1"/>
    <col min="14858" max="15104" width="11.42578125" style="175"/>
    <col min="15105" max="15105" width="9.28515625" style="175" customWidth="1"/>
    <col min="15106" max="15106" width="13.5703125" style="175" customWidth="1"/>
    <col min="15107" max="15107" width="12.5703125" style="175" customWidth="1"/>
    <col min="15108" max="15108" width="8.7109375" style="175" customWidth="1"/>
    <col min="15109" max="15109" width="24.140625" style="175" customWidth="1"/>
    <col min="15110" max="15110" width="14.5703125" style="175" customWidth="1"/>
    <col min="15111" max="15111" width="11.7109375" style="175" customWidth="1"/>
    <col min="15112" max="15112" width="7.5703125" style="175" customWidth="1"/>
    <col min="15113" max="15113" width="7.42578125" style="175" customWidth="1"/>
    <col min="15114" max="15360" width="11.42578125" style="175"/>
    <col min="15361" max="15361" width="9.28515625" style="175" customWidth="1"/>
    <col min="15362" max="15362" width="13.5703125" style="175" customWidth="1"/>
    <col min="15363" max="15363" width="12.5703125" style="175" customWidth="1"/>
    <col min="15364" max="15364" width="8.7109375" style="175" customWidth="1"/>
    <col min="15365" max="15365" width="24.140625" style="175" customWidth="1"/>
    <col min="15366" max="15366" width="14.5703125" style="175" customWidth="1"/>
    <col min="15367" max="15367" width="11.7109375" style="175" customWidth="1"/>
    <col min="15368" max="15368" width="7.5703125" style="175" customWidth="1"/>
    <col min="15369" max="15369" width="7.42578125" style="175" customWidth="1"/>
    <col min="15370" max="15616" width="11.42578125" style="175"/>
    <col min="15617" max="15617" width="9.28515625" style="175" customWidth="1"/>
    <col min="15618" max="15618" width="13.5703125" style="175" customWidth="1"/>
    <col min="15619" max="15619" width="12.5703125" style="175" customWidth="1"/>
    <col min="15620" max="15620" width="8.7109375" style="175" customWidth="1"/>
    <col min="15621" max="15621" width="24.140625" style="175" customWidth="1"/>
    <col min="15622" max="15622" width="14.5703125" style="175" customWidth="1"/>
    <col min="15623" max="15623" width="11.7109375" style="175" customWidth="1"/>
    <col min="15624" max="15624" width="7.5703125" style="175" customWidth="1"/>
    <col min="15625" max="15625" width="7.42578125" style="175" customWidth="1"/>
    <col min="15626" max="15872" width="11.42578125" style="175"/>
    <col min="15873" max="15873" width="9.28515625" style="175" customWidth="1"/>
    <col min="15874" max="15874" width="13.5703125" style="175" customWidth="1"/>
    <col min="15875" max="15875" width="12.5703125" style="175" customWidth="1"/>
    <col min="15876" max="15876" width="8.7109375" style="175" customWidth="1"/>
    <col min="15877" max="15877" width="24.140625" style="175" customWidth="1"/>
    <col min="15878" max="15878" width="14.5703125" style="175" customWidth="1"/>
    <col min="15879" max="15879" width="11.7109375" style="175" customWidth="1"/>
    <col min="15880" max="15880" width="7.5703125" style="175" customWidth="1"/>
    <col min="15881" max="15881" width="7.42578125" style="175" customWidth="1"/>
    <col min="15882" max="16128" width="11.42578125" style="175"/>
    <col min="16129" max="16129" width="9.28515625" style="175" customWidth="1"/>
    <col min="16130" max="16130" width="13.5703125" style="175" customWidth="1"/>
    <col min="16131" max="16131" width="12.5703125" style="175" customWidth="1"/>
    <col min="16132" max="16132" width="8.7109375" style="175" customWidth="1"/>
    <col min="16133" max="16133" width="24.140625" style="175" customWidth="1"/>
    <col min="16134" max="16134" width="14.5703125" style="175" customWidth="1"/>
    <col min="16135" max="16135" width="11.7109375" style="175" customWidth="1"/>
    <col min="16136" max="16136" width="7.5703125" style="175" customWidth="1"/>
    <col min="16137" max="16137" width="7.42578125" style="175" customWidth="1"/>
    <col min="16138" max="16384" width="11.42578125" style="175"/>
  </cols>
  <sheetData>
    <row r="1" spans="1:9" s="174" customFormat="1" ht="23.45" customHeight="1">
      <c r="A1" s="187" t="s">
        <v>129</v>
      </c>
      <c r="B1" s="187" t="s">
        <v>130</v>
      </c>
      <c r="C1" s="187" t="s">
        <v>131</v>
      </c>
      <c r="D1" s="187" t="s">
        <v>132</v>
      </c>
      <c r="E1" s="187" t="s">
        <v>133</v>
      </c>
      <c r="F1" s="187" t="s">
        <v>134</v>
      </c>
      <c r="G1" s="187" t="s">
        <v>135</v>
      </c>
      <c r="H1" s="187" t="s">
        <v>127</v>
      </c>
      <c r="I1" s="187" t="s">
        <v>136</v>
      </c>
    </row>
    <row r="2" spans="1:9" ht="13.5" customHeight="1">
      <c r="A2" s="190">
        <v>33</v>
      </c>
      <c r="B2" s="184" t="s">
        <v>137</v>
      </c>
      <c r="C2" s="184" t="s">
        <v>138</v>
      </c>
      <c r="D2" s="184" t="s">
        <v>3</v>
      </c>
      <c r="E2" s="184" t="s">
        <v>139</v>
      </c>
      <c r="F2" s="185">
        <v>295000</v>
      </c>
      <c r="G2" s="185">
        <v>315000</v>
      </c>
      <c r="H2" s="186" t="s">
        <v>128</v>
      </c>
      <c r="I2" s="186">
        <v>104</v>
      </c>
    </row>
    <row r="3" spans="1:9" ht="13.5" customHeight="1">
      <c r="A3" s="190">
        <v>34</v>
      </c>
      <c r="B3" s="184" t="s">
        <v>140</v>
      </c>
      <c r="C3" s="184" t="s">
        <v>141</v>
      </c>
      <c r="D3" s="184" t="s">
        <v>3</v>
      </c>
      <c r="E3" s="184" t="s">
        <v>142</v>
      </c>
      <c r="F3" s="185">
        <v>155000</v>
      </c>
      <c r="G3" s="185">
        <v>180000</v>
      </c>
      <c r="H3" s="186" t="s">
        <v>143</v>
      </c>
      <c r="I3" s="186">
        <v>103</v>
      </c>
    </row>
    <row r="4" spans="1:9" ht="13.5" customHeight="1">
      <c r="A4" s="190">
        <v>35</v>
      </c>
      <c r="B4" s="184" t="s">
        <v>140</v>
      </c>
      <c r="C4" s="184" t="s">
        <v>144</v>
      </c>
      <c r="D4" s="184" t="s">
        <v>3</v>
      </c>
      <c r="E4" s="184" t="s">
        <v>145</v>
      </c>
      <c r="F4" s="185">
        <v>115000</v>
      </c>
      <c r="G4" s="185">
        <v>122000</v>
      </c>
      <c r="H4" s="186" t="s">
        <v>128</v>
      </c>
      <c r="I4" s="186">
        <v>101</v>
      </c>
    </row>
    <row r="5" spans="1:9" ht="13.5" customHeight="1">
      <c r="A5" s="190">
        <v>36</v>
      </c>
      <c r="B5" s="184" t="s">
        <v>146</v>
      </c>
      <c r="C5" s="184" t="s">
        <v>147</v>
      </c>
      <c r="D5" s="184" t="s">
        <v>146</v>
      </c>
      <c r="E5" s="184" t="s">
        <v>148</v>
      </c>
      <c r="F5" s="185">
        <v>126500</v>
      </c>
      <c r="G5" s="185">
        <v>130000</v>
      </c>
      <c r="H5" s="186" t="s">
        <v>128</v>
      </c>
      <c r="I5" s="186">
        <v>103</v>
      </c>
    </row>
    <row r="6" spans="1:9" ht="13.5" customHeight="1">
      <c r="A6" s="190">
        <v>37</v>
      </c>
      <c r="B6" s="184" t="s">
        <v>149</v>
      </c>
      <c r="C6" s="184" t="s">
        <v>150</v>
      </c>
      <c r="D6" s="184" t="s">
        <v>151</v>
      </c>
      <c r="E6" s="184" t="s">
        <v>142</v>
      </c>
      <c r="F6" s="185">
        <v>120000</v>
      </c>
      <c r="G6" s="185">
        <v>126000</v>
      </c>
      <c r="H6" s="186" t="s">
        <v>128</v>
      </c>
      <c r="I6" s="186">
        <v>102</v>
      </c>
    </row>
    <row r="7" spans="1:9" ht="13.5" customHeight="1">
      <c r="A7" s="190">
        <v>38</v>
      </c>
      <c r="B7" s="184" t="s">
        <v>149</v>
      </c>
      <c r="C7" s="184" t="s">
        <v>152</v>
      </c>
      <c r="D7" s="184" t="s">
        <v>151</v>
      </c>
      <c r="E7" s="184" t="s">
        <v>142</v>
      </c>
      <c r="F7" s="185">
        <v>125000</v>
      </c>
      <c r="G7" s="185">
        <v>135000</v>
      </c>
      <c r="H7" s="186" t="s">
        <v>128</v>
      </c>
      <c r="I7" s="186">
        <v>101</v>
      </c>
    </row>
    <row r="8" spans="1:9" ht="13.5" customHeight="1">
      <c r="A8" s="190">
        <v>39</v>
      </c>
      <c r="B8" s="184" t="s">
        <v>153</v>
      </c>
      <c r="C8" s="184" t="s">
        <v>154</v>
      </c>
      <c r="D8" s="184" t="s">
        <v>155</v>
      </c>
      <c r="E8" s="184" t="s">
        <v>145</v>
      </c>
      <c r="F8" s="185">
        <v>98000</v>
      </c>
      <c r="G8" s="185">
        <v>110000</v>
      </c>
      <c r="H8" s="186" t="s">
        <v>128</v>
      </c>
      <c r="I8" s="186">
        <v>103</v>
      </c>
    </row>
    <row r="9" spans="1:9" ht="13.5" customHeight="1">
      <c r="A9" s="190">
        <v>40</v>
      </c>
      <c r="B9" s="184" t="s">
        <v>153</v>
      </c>
      <c r="C9" s="184" t="s">
        <v>156</v>
      </c>
      <c r="D9" s="184" t="s">
        <v>157</v>
      </c>
      <c r="E9" s="184" t="s">
        <v>158</v>
      </c>
      <c r="F9" s="185">
        <v>89000</v>
      </c>
      <c r="G9" s="185">
        <v>100000</v>
      </c>
      <c r="H9" s="186" t="s">
        <v>143</v>
      </c>
      <c r="I9" s="186">
        <v>104</v>
      </c>
    </row>
    <row r="10" spans="1:9" ht="13.5" customHeight="1">
      <c r="A10" s="190">
        <v>41</v>
      </c>
      <c r="B10" s="184" t="s">
        <v>153</v>
      </c>
      <c r="C10" s="184" t="s">
        <v>159</v>
      </c>
      <c r="D10" s="184" t="s">
        <v>157</v>
      </c>
      <c r="E10" s="184" t="s">
        <v>142</v>
      </c>
      <c r="F10" s="185">
        <v>132000</v>
      </c>
      <c r="G10" s="185">
        <v>140000</v>
      </c>
      <c r="H10" s="186" t="s">
        <v>128</v>
      </c>
      <c r="I10" s="186">
        <v>104</v>
      </c>
    </row>
    <row r="11" spans="1:9" ht="13.5" customHeight="1">
      <c r="A11" s="190">
        <v>42</v>
      </c>
      <c r="B11" s="184" t="s">
        <v>149</v>
      </c>
      <c r="C11" s="184" t="s">
        <v>160</v>
      </c>
      <c r="D11" s="184" t="s">
        <v>151</v>
      </c>
      <c r="E11" s="184" t="s">
        <v>145</v>
      </c>
      <c r="F11" s="185">
        <v>115000</v>
      </c>
      <c r="G11" s="185">
        <v>128000</v>
      </c>
      <c r="H11" s="186" t="s">
        <v>128</v>
      </c>
      <c r="I11" s="186">
        <v>102</v>
      </c>
    </row>
    <row r="12" spans="1:9" ht="13.5" customHeight="1">
      <c r="A12" s="190">
        <v>43</v>
      </c>
      <c r="B12" s="184" t="s">
        <v>161</v>
      </c>
      <c r="C12" s="184" t="s">
        <v>162</v>
      </c>
      <c r="D12" s="184" t="s">
        <v>3</v>
      </c>
      <c r="E12" s="184" t="s">
        <v>158</v>
      </c>
      <c r="F12" s="185">
        <v>120000</v>
      </c>
      <c r="G12" s="185">
        <v>133000</v>
      </c>
      <c r="H12" s="186" t="s">
        <v>128</v>
      </c>
      <c r="I12" s="186">
        <v>103</v>
      </c>
    </row>
    <row r="13" spans="1:9" ht="13.5" customHeight="1">
      <c r="A13" s="190">
        <v>44</v>
      </c>
      <c r="B13" s="184" t="s">
        <v>161</v>
      </c>
      <c r="C13" s="184" t="s">
        <v>163</v>
      </c>
      <c r="D13" s="184" t="s">
        <v>3</v>
      </c>
      <c r="E13" s="184" t="s">
        <v>158</v>
      </c>
      <c r="F13" s="185">
        <v>120000</v>
      </c>
      <c r="G13" s="185">
        <v>135000</v>
      </c>
      <c r="H13" s="186" t="s">
        <v>143</v>
      </c>
      <c r="I13" s="186">
        <v>102</v>
      </c>
    </row>
    <row r="14" spans="1:9" ht="13.5" customHeight="1">
      <c r="A14" s="190">
        <v>45</v>
      </c>
      <c r="B14" s="184" t="s">
        <v>164</v>
      </c>
      <c r="C14" s="184" t="s">
        <v>165</v>
      </c>
      <c r="D14" s="184" t="s">
        <v>3</v>
      </c>
      <c r="E14" s="184" t="s">
        <v>145</v>
      </c>
      <c r="F14" s="185">
        <v>99000</v>
      </c>
      <c r="G14" s="185">
        <v>105000</v>
      </c>
      <c r="H14" s="186" t="s">
        <v>128</v>
      </c>
      <c r="I14" s="186">
        <v>104</v>
      </c>
    </row>
    <row r="16" spans="1:9">
      <c r="E16" s="177" t="s">
        <v>166</v>
      </c>
      <c r="I16" s="173" t="s">
        <v>127</v>
      </c>
    </row>
    <row r="17" spans="3:9">
      <c r="E17" s="177" t="s">
        <v>167</v>
      </c>
      <c r="I17" s="175" t="s">
        <v>128</v>
      </c>
    </row>
    <row r="18" spans="3:9">
      <c r="E18" s="177" t="s">
        <v>168</v>
      </c>
    </row>
    <row r="19" spans="3:9">
      <c r="E19" s="177" t="s">
        <v>169</v>
      </c>
    </row>
    <row r="29" spans="3:9">
      <c r="C29" s="188" t="s">
        <v>177</v>
      </c>
      <c r="D29" s="189" t="s">
        <v>178</v>
      </c>
      <c r="E29" s="189" t="s">
        <v>179</v>
      </c>
    </row>
    <row r="30" spans="3:9">
      <c r="C30" s="177" t="s">
        <v>166</v>
      </c>
      <c r="D30" s="175">
        <f>DMAX(liste,"Prix demandé",NonVendu)</f>
        <v>295000</v>
      </c>
      <c r="E30" s="175">
        <f>DMAX(liste,F1,NonVendu)</f>
        <v>295000</v>
      </c>
    </row>
    <row r="31" spans="3:9">
      <c r="C31" s="177" t="s">
        <v>167</v>
      </c>
      <c r="D31" s="175">
        <f>DMIN(liste,"Prix demandé",NonVendu)</f>
        <v>98000</v>
      </c>
      <c r="E31" s="175">
        <f>DMIN(liste,F1,NonVendu)</f>
        <v>98000</v>
      </c>
    </row>
    <row r="32" spans="3:9">
      <c r="C32" s="177" t="s">
        <v>168</v>
      </c>
      <c r="D32" s="175">
        <f>DAVERAGE(liste,"Prix demandé",NonVendu)</f>
        <v>134550</v>
      </c>
      <c r="E32" s="175">
        <f>DAVERAGE(liste,F1,NonVendu)</f>
        <v>134550</v>
      </c>
    </row>
    <row r="33" spans="3:4">
      <c r="C33" s="177" t="s">
        <v>169</v>
      </c>
      <c r="D33" s="175">
        <f>DCOUNTA(liste,"vendu",NonVendu)</f>
        <v>10</v>
      </c>
    </row>
  </sheetData>
  <dataValidations count="1">
    <dataValidation type="list" allowBlank="1" showInputMessage="1" showErrorMessage="1" sqref="H2:H14" xr:uid="{00000000-0002-0000-0900-000000000000}">
      <formula1>"Oui,Non"</formula1>
    </dataValidation>
  </dataValidation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I50"/>
  <sheetViews>
    <sheetView workbookViewId="0">
      <selection activeCell="F10" sqref="F10"/>
    </sheetView>
  </sheetViews>
  <sheetFormatPr baseColWidth="10" defaultColWidth="11.7109375" defaultRowHeight="19.5" customHeight="1"/>
  <cols>
    <col min="1" max="6" width="16.85546875" style="59" customWidth="1"/>
    <col min="7" max="16384" width="11.7109375" style="59"/>
  </cols>
  <sheetData>
    <row r="1" spans="1:9" ht="38.25" customHeight="1">
      <c r="A1" s="279" t="s">
        <v>4</v>
      </c>
      <c r="B1" s="280"/>
      <c r="C1" s="280"/>
      <c r="D1" s="280"/>
      <c r="E1" s="280"/>
      <c r="F1" s="281"/>
      <c r="G1" s="99"/>
      <c r="H1" s="99"/>
      <c r="I1" s="99"/>
    </row>
    <row r="2" spans="1:9" ht="9" customHeight="1">
      <c r="A2" s="100"/>
      <c r="B2" s="100"/>
      <c r="C2" s="100"/>
      <c r="D2" s="100"/>
      <c r="E2" s="100"/>
      <c r="F2" s="100"/>
      <c r="G2" s="101"/>
      <c r="H2" s="101"/>
      <c r="I2" s="101"/>
    </row>
    <row r="3" spans="1:9" ht="19.5" customHeight="1">
      <c r="A3" s="282" t="s">
        <v>13</v>
      </c>
      <c r="B3" s="283"/>
      <c r="C3" s="283"/>
      <c r="D3" s="283"/>
      <c r="E3" s="283"/>
      <c r="F3" s="284"/>
      <c r="G3" s="99"/>
      <c r="H3" s="99"/>
      <c r="I3" s="99"/>
    </row>
    <row r="4" spans="1:9" ht="19.5" customHeight="1">
      <c r="A4" s="102" t="s">
        <v>5</v>
      </c>
      <c r="B4" s="103">
        <v>25000</v>
      </c>
      <c r="C4" s="104" t="s">
        <v>6</v>
      </c>
      <c r="D4" s="105">
        <v>0.08</v>
      </c>
      <c r="E4" s="103">
        <v>775</v>
      </c>
      <c r="F4" s="106">
        <f>NPER(D4/12,E4,-B4)</f>
        <v>36.441943751004587</v>
      </c>
      <c r="G4" s="99"/>
      <c r="H4" s="99"/>
      <c r="I4" s="99"/>
    </row>
    <row r="5" spans="1:9" ht="9" customHeight="1">
      <c r="A5" s="100"/>
      <c r="B5" s="100"/>
      <c r="C5" s="100"/>
      <c r="D5" s="100"/>
      <c r="E5" s="100"/>
      <c r="F5" s="100"/>
      <c r="G5" s="101"/>
      <c r="H5" s="101"/>
      <c r="I5" s="101"/>
    </row>
    <row r="6" spans="1:9" ht="19.5" customHeight="1">
      <c r="A6" s="282" t="s">
        <v>96</v>
      </c>
      <c r="B6" s="283"/>
      <c r="C6" s="283"/>
      <c r="D6" s="283"/>
      <c r="E6" s="283"/>
      <c r="F6" s="284"/>
      <c r="G6" s="99"/>
      <c r="H6" s="99"/>
      <c r="I6" s="99"/>
    </row>
    <row r="7" spans="1:9" ht="19.5" customHeight="1">
      <c r="A7" s="102" t="s">
        <v>7</v>
      </c>
      <c r="B7" s="107">
        <v>3</v>
      </c>
      <c r="C7" s="104" t="s">
        <v>6</v>
      </c>
      <c r="D7" s="108">
        <v>8.5000000000000006E-2</v>
      </c>
      <c r="E7" s="109">
        <v>450</v>
      </c>
      <c r="F7" s="110">
        <f>PV(D7/12,B7*12,-E7)</f>
        <v>14255.150598607888</v>
      </c>
      <c r="G7" s="99"/>
      <c r="H7" s="99"/>
      <c r="I7" s="99"/>
    </row>
    <row r="8" spans="1:9" ht="9" customHeight="1">
      <c r="A8" s="100"/>
      <c r="B8" s="100"/>
      <c r="C8" s="100"/>
      <c r="D8" s="100"/>
      <c r="E8" s="100"/>
      <c r="F8" s="100"/>
      <c r="G8" s="101"/>
      <c r="H8" s="101"/>
      <c r="I8" s="101"/>
    </row>
    <row r="9" spans="1:9" ht="19.5" customHeight="1">
      <c r="A9" s="285" t="s">
        <v>97</v>
      </c>
      <c r="B9" s="286"/>
      <c r="C9" s="286"/>
      <c r="D9" s="286"/>
      <c r="E9" s="286"/>
      <c r="F9" s="287"/>
      <c r="G9" s="99"/>
      <c r="H9" s="99"/>
      <c r="I9" s="99"/>
    </row>
    <row r="10" spans="1:9" ht="19.5" customHeight="1">
      <c r="A10" s="102" t="s">
        <v>7</v>
      </c>
      <c r="B10" s="107">
        <v>10</v>
      </c>
      <c r="C10" s="104" t="s">
        <v>6</v>
      </c>
      <c r="D10" s="105">
        <v>0.05</v>
      </c>
      <c r="E10" s="103">
        <v>5000</v>
      </c>
      <c r="F10" s="110">
        <f>FV(D10,B10,-E10)</f>
        <v>62889.462677744152</v>
      </c>
      <c r="G10" s="99"/>
      <c r="H10" s="99"/>
      <c r="I10" s="99"/>
    </row>
    <row r="11" spans="1:9" ht="9" customHeight="1">
      <c r="A11" s="100"/>
      <c r="B11" s="100"/>
      <c r="C11" s="100"/>
      <c r="D11" s="100"/>
      <c r="E11" s="100"/>
      <c r="F11" s="100"/>
      <c r="G11" s="101"/>
      <c r="H11" s="101"/>
      <c r="I11" s="101"/>
    </row>
    <row r="12" spans="1:9" ht="19.5" customHeight="1">
      <c r="A12" s="288" t="s">
        <v>8</v>
      </c>
      <c r="B12" s="289"/>
      <c r="C12" s="289"/>
      <c r="D12" s="289"/>
      <c r="E12" s="289"/>
      <c r="F12" s="290"/>
      <c r="G12" s="99"/>
      <c r="H12" s="99"/>
      <c r="I12" s="99"/>
    </row>
    <row r="13" spans="1:9" ht="19.5" customHeight="1">
      <c r="A13" s="111" t="s">
        <v>5</v>
      </c>
      <c r="B13" s="112">
        <v>30000</v>
      </c>
      <c r="C13" s="113" t="s">
        <v>6</v>
      </c>
      <c r="D13" s="114">
        <v>0.08</v>
      </c>
      <c r="E13" s="115" t="s">
        <v>7</v>
      </c>
      <c r="F13" s="116">
        <v>3</v>
      </c>
      <c r="G13" s="99"/>
      <c r="H13" s="99"/>
      <c r="I13" s="99"/>
    </row>
    <row r="14" spans="1:9" ht="28.5" customHeight="1">
      <c r="A14" s="117"/>
      <c r="B14" s="118"/>
      <c r="C14" s="119" t="s">
        <v>9</v>
      </c>
      <c r="D14" s="119" t="s">
        <v>10</v>
      </c>
      <c r="E14" s="120" t="s">
        <v>11</v>
      </c>
      <c r="F14" s="121">
        <f>B13</f>
        <v>30000</v>
      </c>
      <c r="G14" s="99"/>
      <c r="H14" s="99"/>
      <c r="I14" s="99"/>
    </row>
    <row r="15" spans="1:9" ht="19.5" customHeight="1">
      <c r="A15" s="276" t="s">
        <v>12</v>
      </c>
      <c r="B15" s="122">
        <v>1</v>
      </c>
      <c r="C15" s="123">
        <f>PMT($D$13/12,$F$13*12,-$B$13,1)</f>
        <v>940.06629414413067</v>
      </c>
      <c r="D15" s="124">
        <f t="shared" ref="D15:D50" si="0">IPMT($D$13/12,B15,$F$13*12,-$B$13)</f>
        <v>200</v>
      </c>
      <c r="E15" s="125">
        <f t="shared" ref="E15:E50" si="1">PPMT($D$13/12,B15,$F$13*12,-$B$13)</f>
        <v>740.09096384292548</v>
      </c>
      <c r="F15" s="126">
        <f t="shared" ref="F15:F50" si="2">F14-E15</f>
        <v>29259.909036157074</v>
      </c>
      <c r="G15" s="127"/>
      <c r="H15" s="99"/>
      <c r="I15" s="99"/>
    </row>
    <row r="16" spans="1:9" ht="19.5" customHeight="1">
      <c r="A16" s="277"/>
      <c r="B16" s="128">
        <v>2</v>
      </c>
      <c r="C16" s="129">
        <f t="shared" ref="C16:C50" si="3">PMT($D$13/12,$F$13*12,-$B$13)</f>
        <v>940.09096384292548</v>
      </c>
      <c r="D16" s="130">
        <f t="shared" si="0"/>
        <v>195.06606024104721</v>
      </c>
      <c r="E16" s="130">
        <f t="shared" si="1"/>
        <v>745.02490360187835</v>
      </c>
      <c r="F16" s="131">
        <f t="shared" si="2"/>
        <v>28514.884132555195</v>
      </c>
      <c r="G16" s="127"/>
      <c r="H16" s="99"/>
      <c r="I16" s="99"/>
    </row>
    <row r="17" spans="1:9" ht="19.5" customHeight="1">
      <c r="A17" s="277"/>
      <c r="B17" s="128">
        <v>3</v>
      </c>
      <c r="C17" s="129">
        <f t="shared" si="3"/>
        <v>940.09096384292548</v>
      </c>
      <c r="D17" s="130">
        <f t="shared" si="0"/>
        <v>190.09922755036797</v>
      </c>
      <c r="E17" s="130">
        <f t="shared" si="1"/>
        <v>749.99173629255756</v>
      </c>
      <c r="F17" s="131">
        <f t="shared" si="2"/>
        <v>27764.892396262636</v>
      </c>
      <c r="G17" s="127"/>
      <c r="H17" s="99"/>
      <c r="I17" s="99"/>
    </row>
    <row r="18" spans="1:9" ht="19.5" customHeight="1">
      <c r="A18" s="277"/>
      <c r="B18" s="128">
        <v>4</v>
      </c>
      <c r="C18" s="129">
        <f t="shared" si="3"/>
        <v>940.09096384292548</v>
      </c>
      <c r="D18" s="130">
        <f>IPMT($D$13/12,B18,$F$13*12,-$B$13)</f>
        <v>185.09928264175093</v>
      </c>
      <c r="E18" s="130">
        <f t="shared" si="1"/>
        <v>754.99168120117452</v>
      </c>
      <c r="F18" s="131">
        <f t="shared" si="2"/>
        <v>27009.90071506146</v>
      </c>
      <c r="G18" s="127"/>
      <c r="H18" s="99"/>
      <c r="I18" s="99"/>
    </row>
    <row r="19" spans="1:9" ht="19.5" customHeight="1">
      <c r="A19" s="277"/>
      <c r="B19" s="128">
        <v>5</v>
      </c>
      <c r="C19" s="129">
        <f t="shared" si="3"/>
        <v>940.09096384292548</v>
      </c>
      <c r="D19" s="130">
        <f t="shared" si="0"/>
        <v>180.06600476707644</v>
      </c>
      <c r="E19" s="130">
        <f t="shared" si="1"/>
        <v>760.0249590758491</v>
      </c>
      <c r="F19" s="131">
        <f t="shared" si="2"/>
        <v>26249.875755985609</v>
      </c>
      <c r="G19" s="127"/>
      <c r="H19" s="99"/>
      <c r="I19" s="99"/>
    </row>
    <row r="20" spans="1:9" ht="19.5" customHeight="1">
      <c r="A20" s="277"/>
      <c r="B20" s="128">
        <v>6</v>
      </c>
      <c r="C20" s="129">
        <f t="shared" si="3"/>
        <v>940.09096384292548</v>
      </c>
      <c r="D20" s="130">
        <f t="shared" si="0"/>
        <v>174.99917170657079</v>
      </c>
      <c r="E20" s="130">
        <f t="shared" si="1"/>
        <v>765.09179213635468</v>
      </c>
      <c r="F20" s="131">
        <f t="shared" si="2"/>
        <v>25484.783963849255</v>
      </c>
      <c r="G20" s="99"/>
      <c r="H20" s="99"/>
      <c r="I20" s="99"/>
    </row>
    <row r="21" spans="1:9" ht="19.5" customHeight="1">
      <c r="A21" s="277"/>
      <c r="B21" s="128">
        <v>7</v>
      </c>
      <c r="C21" s="129">
        <f t="shared" si="3"/>
        <v>940.09096384292548</v>
      </c>
      <c r="D21" s="130">
        <f t="shared" si="0"/>
        <v>169.89855975899511</v>
      </c>
      <c r="E21" s="130">
        <f t="shared" si="1"/>
        <v>770.19240408393046</v>
      </c>
      <c r="F21" s="131">
        <f t="shared" si="2"/>
        <v>24714.591559765326</v>
      </c>
      <c r="G21" s="99"/>
      <c r="H21" s="99"/>
      <c r="I21" s="99"/>
    </row>
    <row r="22" spans="1:9" ht="19.5" customHeight="1">
      <c r="A22" s="277"/>
      <c r="B22" s="128">
        <v>8</v>
      </c>
      <c r="C22" s="129">
        <f t="shared" si="3"/>
        <v>940.09096384292548</v>
      </c>
      <c r="D22" s="130">
        <f t="shared" si="0"/>
        <v>164.76394373176888</v>
      </c>
      <c r="E22" s="130">
        <f t="shared" si="1"/>
        <v>775.32702011115668</v>
      </c>
      <c r="F22" s="131">
        <f t="shared" si="2"/>
        <v>23939.26453965417</v>
      </c>
      <c r="G22" s="99"/>
      <c r="H22" s="99"/>
      <c r="I22" s="99"/>
    </row>
    <row r="23" spans="1:9" ht="19.5" customHeight="1">
      <c r="A23" s="277"/>
      <c r="B23" s="128">
        <v>9</v>
      </c>
      <c r="C23" s="129">
        <f t="shared" si="3"/>
        <v>940.09096384292548</v>
      </c>
      <c r="D23" s="130">
        <f t="shared" si="0"/>
        <v>159.59509693102783</v>
      </c>
      <c r="E23" s="130">
        <f t="shared" si="1"/>
        <v>780.49586691189779</v>
      </c>
      <c r="F23" s="131">
        <f t="shared" si="2"/>
        <v>23158.768672742273</v>
      </c>
      <c r="G23" s="99"/>
      <c r="H23" s="99"/>
      <c r="I23" s="99"/>
    </row>
    <row r="24" spans="1:9" ht="19.5" customHeight="1">
      <c r="A24" s="277"/>
      <c r="B24" s="128">
        <v>10</v>
      </c>
      <c r="C24" s="129">
        <f t="shared" si="3"/>
        <v>940.09096384292548</v>
      </c>
      <c r="D24" s="130">
        <f t="shared" si="0"/>
        <v>154.39179115161519</v>
      </c>
      <c r="E24" s="130">
        <f t="shared" si="1"/>
        <v>785.69917269131031</v>
      </c>
      <c r="F24" s="131">
        <f t="shared" si="2"/>
        <v>22373.069500050962</v>
      </c>
      <c r="G24" s="99"/>
      <c r="H24" s="99"/>
      <c r="I24" s="99"/>
    </row>
    <row r="25" spans="1:9" ht="19.5" customHeight="1">
      <c r="A25" s="277"/>
      <c r="B25" s="128">
        <v>11</v>
      </c>
      <c r="C25" s="129">
        <f t="shared" si="3"/>
        <v>940.09096384292548</v>
      </c>
      <c r="D25" s="130">
        <f t="shared" si="0"/>
        <v>149.15379666700645</v>
      </c>
      <c r="E25" s="130">
        <f t="shared" si="1"/>
        <v>790.93716717591917</v>
      </c>
      <c r="F25" s="131">
        <f t="shared" si="2"/>
        <v>21582.132332875044</v>
      </c>
      <c r="G25" s="99"/>
      <c r="H25" s="99"/>
      <c r="I25" s="99"/>
    </row>
    <row r="26" spans="1:9" ht="19.5" customHeight="1">
      <c r="A26" s="277"/>
      <c r="B26" s="128">
        <v>12</v>
      </c>
      <c r="C26" s="129">
        <f t="shared" si="3"/>
        <v>940.09096384292548</v>
      </c>
      <c r="D26" s="130">
        <f t="shared" si="0"/>
        <v>143.88088221916701</v>
      </c>
      <c r="E26" s="130">
        <f t="shared" si="1"/>
        <v>796.21008162375858</v>
      </c>
      <c r="F26" s="131">
        <f t="shared" si="2"/>
        <v>20785.922251251286</v>
      </c>
      <c r="G26" s="99"/>
      <c r="H26" s="99"/>
      <c r="I26" s="99"/>
    </row>
    <row r="27" spans="1:9" ht="19.5" customHeight="1">
      <c r="A27" s="277"/>
      <c r="B27" s="128">
        <v>13</v>
      </c>
      <c r="C27" s="129">
        <f t="shared" si="3"/>
        <v>940.09096384292548</v>
      </c>
      <c r="D27" s="130">
        <f t="shared" si="0"/>
        <v>138.57281500834193</v>
      </c>
      <c r="E27" s="130">
        <f t="shared" si="1"/>
        <v>801.5181488345836</v>
      </c>
      <c r="F27" s="131">
        <f t="shared" si="2"/>
        <v>19984.404102416702</v>
      </c>
      <c r="G27" s="99"/>
      <c r="H27" s="99"/>
      <c r="I27" s="99"/>
    </row>
    <row r="28" spans="1:9" ht="19.5" customHeight="1">
      <c r="A28" s="277"/>
      <c r="B28" s="128">
        <v>14</v>
      </c>
      <c r="C28" s="129">
        <f t="shared" si="3"/>
        <v>940.09096384292548</v>
      </c>
      <c r="D28" s="130">
        <f t="shared" si="0"/>
        <v>133.22936068277804</v>
      </c>
      <c r="E28" s="130">
        <f t="shared" si="1"/>
        <v>806.86160316014741</v>
      </c>
      <c r="F28" s="131">
        <f t="shared" si="2"/>
        <v>19177.542499256553</v>
      </c>
      <c r="G28" s="99"/>
      <c r="H28" s="99"/>
      <c r="I28" s="99"/>
    </row>
    <row r="29" spans="1:9" ht="19.5" customHeight="1">
      <c r="A29" s="277"/>
      <c r="B29" s="128">
        <v>15</v>
      </c>
      <c r="C29" s="129">
        <f t="shared" si="3"/>
        <v>940.09096384292548</v>
      </c>
      <c r="D29" s="130">
        <f t="shared" si="0"/>
        <v>127.85028332837707</v>
      </c>
      <c r="E29" s="130">
        <f t="shared" si="1"/>
        <v>812.24068051454844</v>
      </c>
      <c r="F29" s="131">
        <f t="shared" si="2"/>
        <v>18365.301818742006</v>
      </c>
      <c r="G29" s="99"/>
      <c r="H29" s="99"/>
      <c r="I29" s="99"/>
    </row>
    <row r="30" spans="1:9" ht="19.5" customHeight="1">
      <c r="A30" s="277"/>
      <c r="B30" s="128">
        <v>16</v>
      </c>
      <c r="C30" s="129">
        <f t="shared" si="3"/>
        <v>940.09096384292548</v>
      </c>
      <c r="D30" s="130">
        <f t="shared" si="0"/>
        <v>122.43534545828007</v>
      </c>
      <c r="E30" s="130">
        <f t="shared" si="1"/>
        <v>817.65561838464555</v>
      </c>
      <c r="F30" s="131">
        <f t="shared" si="2"/>
        <v>17547.646200357362</v>
      </c>
      <c r="G30" s="99"/>
      <c r="H30" s="99"/>
      <c r="I30" s="99"/>
    </row>
    <row r="31" spans="1:9" ht="19.5" customHeight="1">
      <c r="A31" s="277"/>
      <c r="B31" s="128">
        <v>17</v>
      </c>
      <c r="C31" s="129">
        <f t="shared" si="3"/>
        <v>940.09096384292548</v>
      </c>
      <c r="D31" s="130">
        <f t="shared" si="0"/>
        <v>116.98430800238245</v>
      </c>
      <c r="E31" s="130">
        <f t="shared" si="1"/>
        <v>823.10665584054311</v>
      </c>
      <c r="F31" s="131">
        <f t="shared" si="2"/>
        <v>16724.539544516818</v>
      </c>
      <c r="G31" s="99"/>
      <c r="H31" s="99"/>
      <c r="I31" s="99"/>
    </row>
    <row r="32" spans="1:9" ht="19.5" customHeight="1">
      <c r="A32" s="277"/>
      <c r="B32" s="128">
        <v>18</v>
      </c>
      <c r="C32" s="129">
        <f t="shared" si="3"/>
        <v>940.09096384292548</v>
      </c>
      <c r="D32" s="130">
        <f t="shared" si="0"/>
        <v>111.49693029677881</v>
      </c>
      <c r="E32" s="130">
        <f t="shared" si="1"/>
        <v>828.59403354614665</v>
      </c>
      <c r="F32" s="131">
        <f t="shared" si="2"/>
        <v>15895.945510970671</v>
      </c>
      <c r="G32" s="99"/>
      <c r="H32" s="99"/>
      <c r="I32" s="99"/>
    </row>
    <row r="33" spans="1:9" ht="19.5" customHeight="1">
      <c r="A33" s="277"/>
      <c r="B33" s="128">
        <v>19</v>
      </c>
      <c r="C33" s="129">
        <f t="shared" si="3"/>
        <v>940.09096384292548</v>
      </c>
      <c r="D33" s="130">
        <f t="shared" si="0"/>
        <v>105.97297007313783</v>
      </c>
      <c r="E33" s="130">
        <f t="shared" si="1"/>
        <v>834.11799376978774</v>
      </c>
      <c r="F33" s="131">
        <f t="shared" si="2"/>
        <v>15061.827517200883</v>
      </c>
      <c r="G33" s="99"/>
      <c r="H33" s="99"/>
      <c r="I33" s="99"/>
    </row>
    <row r="34" spans="1:9" ht="19.5" customHeight="1">
      <c r="A34" s="277"/>
      <c r="B34" s="128">
        <v>20</v>
      </c>
      <c r="C34" s="129">
        <f t="shared" si="3"/>
        <v>940.09096384292548</v>
      </c>
      <c r="D34" s="130">
        <f t="shared" si="0"/>
        <v>100.41218344800591</v>
      </c>
      <c r="E34" s="130">
        <f t="shared" si="1"/>
        <v>839.67878039491973</v>
      </c>
      <c r="F34" s="131">
        <f t="shared" si="2"/>
        <v>14222.148736805964</v>
      </c>
      <c r="G34" s="99"/>
      <c r="H34" s="99"/>
      <c r="I34" s="99"/>
    </row>
    <row r="35" spans="1:9" ht="19.5" customHeight="1">
      <c r="A35" s="277"/>
      <c r="B35" s="128">
        <v>21</v>
      </c>
      <c r="C35" s="129">
        <f t="shared" si="3"/>
        <v>940.09096384292548</v>
      </c>
      <c r="D35" s="130">
        <f t="shared" si="0"/>
        <v>94.81432491203978</v>
      </c>
      <c r="E35" s="130">
        <f t="shared" si="1"/>
        <v>845.27663893088572</v>
      </c>
      <c r="F35" s="131">
        <f t="shared" si="2"/>
        <v>13376.872097875079</v>
      </c>
      <c r="G35" s="99"/>
      <c r="H35" s="99"/>
      <c r="I35" s="99"/>
    </row>
    <row r="36" spans="1:9" ht="19.5" customHeight="1">
      <c r="A36" s="277"/>
      <c r="B36" s="128">
        <v>22</v>
      </c>
      <c r="C36" s="129">
        <f t="shared" si="3"/>
        <v>940.09096384292548</v>
      </c>
      <c r="D36" s="130">
        <f t="shared" si="0"/>
        <v>89.179147319167214</v>
      </c>
      <c r="E36" s="130">
        <f t="shared" si="1"/>
        <v>850.91181652375838</v>
      </c>
      <c r="F36" s="131">
        <f t="shared" si="2"/>
        <v>12525.960281351321</v>
      </c>
      <c r="G36" s="99"/>
      <c r="H36" s="99"/>
      <c r="I36" s="99"/>
    </row>
    <row r="37" spans="1:9" ht="19.5" customHeight="1">
      <c r="A37" s="277"/>
      <c r="B37" s="128">
        <v>23</v>
      </c>
      <c r="C37" s="129">
        <f t="shared" si="3"/>
        <v>940.09096384292548</v>
      </c>
      <c r="D37" s="130">
        <f t="shared" si="0"/>
        <v>83.506401875675493</v>
      </c>
      <c r="E37" s="130">
        <f t="shared" si="1"/>
        <v>856.58456196725001</v>
      </c>
      <c r="F37" s="131">
        <f t="shared" si="2"/>
        <v>11669.375719384072</v>
      </c>
      <c r="G37" s="99"/>
      <c r="H37" s="99"/>
      <c r="I37" s="99"/>
    </row>
    <row r="38" spans="1:9" ht="19.5" customHeight="1">
      <c r="A38" s="277"/>
      <c r="B38" s="128">
        <v>24</v>
      </c>
      <c r="C38" s="129">
        <f t="shared" si="3"/>
        <v>940.09096384292548</v>
      </c>
      <c r="D38" s="130">
        <f t="shared" si="0"/>
        <v>77.79583812922715</v>
      </c>
      <c r="E38" s="130">
        <f t="shared" si="1"/>
        <v>862.29512571369833</v>
      </c>
      <c r="F38" s="131">
        <f t="shared" si="2"/>
        <v>10807.080593670373</v>
      </c>
      <c r="G38" s="99"/>
      <c r="H38" s="99"/>
      <c r="I38" s="99"/>
    </row>
    <row r="39" spans="1:9" ht="19.5" customHeight="1">
      <c r="A39" s="277"/>
      <c r="B39" s="128">
        <v>25</v>
      </c>
      <c r="C39" s="129">
        <f t="shared" si="3"/>
        <v>940.09096384292548</v>
      </c>
      <c r="D39" s="130">
        <f t="shared" si="0"/>
        <v>72.047203957802495</v>
      </c>
      <c r="E39" s="130">
        <f t="shared" si="1"/>
        <v>868.04375988512311</v>
      </c>
      <c r="F39" s="131">
        <f t="shared" si="2"/>
        <v>9939.0368337852487</v>
      </c>
      <c r="G39" s="99"/>
      <c r="H39" s="99"/>
      <c r="I39" s="99"/>
    </row>
    <row r="40" spans="1:9" ht="19.5" customHeight="1">
      <c r="A40" s="277"/>
      <c r="B40" s="128">
        <v>26</v>
      </c>
      <c r="C40" s="129">
        <f t="shared" si="3"/>
        <v>940.09096384292548</v>
      </c>
      <c r="D40" s="130">
        <f t="shared" si="0"/>
        <v>66.260245558568357</v>
      </c>
      <c r="E40" s="130">
        <f t="shared" si="1"/>
        <v>873.8307182843572</v>
      </c>
      <c r="F40" s="131">
        <f t="shared" si="2"/>
        <v>9065.2061155008923</v>
      </c>
      <c r="G40" s="99"/>
      <c r="H40" s="99"/>
      <c r="I40" s="99"/>
    </row>
    <row r="41" spans="1:9" ht="19.5" customHeight="1">
      <c r="A41" s="277"/>
      <c r="B41" s="128">
        <v>27</v>
      </c>
      <c r="C41" s="129">
        <f t="shared" si="3"/>
        <v>940.09096384292548</v>
      </c>
      <c r="D41" s="130">
        <f t="shared" si="0"/>
        <v>60.434707436672632</v>
      </c>
      <c r="E41" s="130">
        <f t="shared" si="1"/>
        <v>879.65625640625296</v>
      </c>
      <c r="F41" s="131">
        <f t="shared" si="2"/>
        <v>8185.549859094639</v>
      </c>
      <c r="G41" s="99"/>
      <c r="H41" s="99"/>
      <c r="I41" s="99"/>
    </row>
    <row r="42" spans="1:9" ht="19.5" customHeight="1">
      <c r="A42" s="277"/>
      <c r="B42" s="128">
        <v>28</v>
      </c>
      <c r="C42" s="129">
        <f t="shared" si="3"/>
        <v>940.09096384292548</v>
      </c>
      <c r="D42" s="130">
        <f t="shared" si="0"/>
        <v>54.570332393964279</v>
      </c>
      <c r="E42" s="130">
        <f t="shared" si="1"/>
        <v>885.52063144896124</v>
      </c>
      <c r="F42" s="131">
        <f t="shared" si="2"/>
        <v>7300.0292276456776</v>
      </c>
      <c r="G42" s="99"/>
      <c r="H42" s="99"/>
      <c r="I42" s="99"/>
    </row>
    <row r="43" spans="1:9" ht="19.5" customHeight="1">
      <c r="A43" s="277"/>
      <c r="B43" s="128">
        <v>29</v>
      </c>
      <c r="C43" s="129">
        <f t="shared" si="3"/>
        <v>940.09096384292548</v>
      </c>
      <c r="D43" s="130">
        <f t="shared" si="0"/>
        <v>48.666861517637862</v>
      </c>
      <c r="E43" s="130">
        <f t="shared" si="1"/>
        <v>891.42410232528755</v>
      </c>
      <c r="F43" s="131">
        <f t="shared" si="2"/>
        <v>6408.6051253203896</v>
      </c>
      <c r="G43" s="99"/>
      <c r="H43" s="99"/>
      <c r="I43" s="99"/>
    </row>
    <row r="44" spans="1:9" ht="19.5" customHeight="1">
      <c r="A44" s="277"/>
      <c r="B44" s="128">
        <v>30</v>
      </c>
      <c r="C44" s="129">
        <f t="shared" si="3"/>
        <v>940.09096384292548</v>
      </c>
      <c r="D44" s="130">
        <f t="shared" si="0"/>
        <v>42.724034168802611</v>
      </c>
      <c r="E44" s="130">
        <f t="shared" si="1"/>
        <v>897.36692967412296</v>
      </c>
      <c r="F44" s="131">
        <f t="shared" si="2"/>
        <v>5511.2381956462668</v>
      </c>
      <c r="G44" s="99"/>
      <c r="H44" s="99"/>
      <c r="I44" s="99"/>
    </row>
    <row r="45" spans="1:9" ht="19.5" customHeight="1">
      <c r="A45" s="277"/>
      <c r="B45" s="128">
        <v>31</v>
      </c>
      <c r="C45" s="129">
        <f t="shared" si="3"/>
        <v>940.09096384292548</v>
      </c>
      <c r="D45" s="130">
        <f t="shared" si="0"/>
        <v>36.741587970975132</v>
      </c>
      <c r="E45" s="130">
        <f t="shared" si="1"/>
        <v>903.34937587195043</v>
      </c>
      <c r="F45" s="131">
        <f t="shared" si="2"/>
        <v>4607.8888197743163</v>
      </c>
      <c r="G45" s="99"/>
      <c r="H45" s="99"/>
      <c r="I45" s="99"/>
    </row>
    <row r="46" spans="1:9" ht="19.5" customHeight="1">
      <c r="A46" s="277"/>
      <c r="B46" s="128">
        <v>32</v>
      </c>
      <c r="C46" s="129">
        <f t="shared" si="3"/>
        <v>940.09096384292548</v>
      </c>
      <c r="D46" s="130">
        <f t="shared" si="0"/>
        <v>30.719258798495463</v>
      </c>
      <c r="E46" s="130">
        <f t="shared" si="1"/>
        <v>909.37170504443009</v>
      </c>
      <c r="F46" s="131">
        <f t="shared" si="2"/>
        <v>3698.5171147298861</v>
      </c>
      <c r="G46" s="99"/>
      <c r="H46" s="99"/>
      <c r="I46" s="99"/>
    </row>
    <row r="47" spans="1:9" ht="19.5" customHeight="1">
      <c r="A47" s="277"/>
      <c r="B47" s="128">
        <v>33</v>
      </c>
      <c r="C47" s="129">
        <f t="shared" si="3"/>
        <v>940.09096384292548</v>
      </c>
      <c r="D47" s="130">
        <f t="shared" si="0"/>
        <v>24.656780764865925</v>
      </c>
      <c r="E47" s="130">
        <f t="shared" si="1"/>
        <v>915.43418307805962</v>
      </c>
      <c r="F47" s="131">
        <f t="shared" si="2"/>
        <v>2783.0829316518266</v>
      </c>
      <c r="G47" s="99"/>
      <c r="H47" s="99"/>
      <c r="I47" s="99"/>
    </row>
    <row r="48" spans="1:9" ht="19.5" customHeight="1">
      <c r="A48" s="277"/>
      <c r="B48" s="128">
        <v>34</v>
      </c>
      <c r="C48" s="129">
        <f t="shared" si="3"/>
        <v>940.09096384292548</v>
      </c>
      <c r="D48" s="130">
        <f t="shared" si="0"/>
        <v>18.553886211012191</v>
      </c>
      <c r="E48" s="130">
        <f t="shared" si="1"/>
        <v>921.53707763191335</v>
      </c>
      <c r="F48" s="131">
        <f t="shared" si="2"/>
        <v>1861.5458540199133</v>
      </c>
      <c r="G48" s="99"/>
      <c r="H48" s="99"/>
      <c r="I48" s="99"/>
    </row>
    <row r="49" spans="1:9" ht="19.5" customHeight="1">
      <c r="A49" s="277"/>
      <c r="B49" s="128">
        <v>35</v>
      </c>
      <c r="C49" s="129">
        <f t="shared" si="3"/>
        <v>940.09096384292548</v>
      </c>
      <c r="D49" s="130">
        <f t="shared" si="0"/>
        <v>12.410305693466102</v>
      </c>
      <c r="E49" s="130">
        <f t="shared" si="1"/>
        <v>927.6806581494593</v>
      </c>
      <c r="F49" s="131">
        <f t="shared" si="2"/>
        <v>933.86519587045404</v>
      </c>
      <c r="G49" s="99"/>
      <c r="H49" s="99"/>
      <c r="I49" s="99"/>
    </row>
    <row r="50" spans="1:9" ht="19.5" customHeight="1">
      <c r="A50" s="278"/>
      <c r="B50" s="132">
        <v>36</v>
      </c>
      <c r="C50" s="133">
        <f t="shared" si="3"/>
        <v>940.09096384292548</v>
      </c>
      <c r="D50" s="134">
        <f t="shared" si="0"/>
        <v>6.225767972469705</v>
      </c>
      <c r="E50" s="134">
        <f t="shared" si="1"/>
        <v>933.86519587045575</v>
      </c>
      <c r="F50" s="135">
        <f t="shared" si="2"/>
        <v>-1.7053025658242404E-12</v>
      </c>
      <c r="G50" s="99"/>
      <c r="H50" s="99"/>
      <c r="I50" s="99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Ref.Absolues</vt:lpstr>
      <vt:lpstr>Ex. 1 "Imbriquée"</vt:lpstr>
      <vt:lpstr>Ex. 4 "Imbriquée" Formule</vt:lpstr>
      <vt:lpstr>Ex. 2 Cond.  "ET"</vt:lpstr>
      <vt:lpstr>Ex. 3 Cond."OU"</vt:lpstr>
      <vt:lpstr>FORMULES TEXTE</vt:lpstr>
      <vt:lpstr>Somme.si.ens</vt:lpstr>
      <vt:lpstr>BD_Fonctions</vt:lpstr>
      <vt:lpstr>FINANCE Corrigé</vt:lpstr>
      <vt:lpstr>liste</vt:lpstr>
      <vt:lpstr>NonVendu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2021-04-17T14:53:38Z</cp:lastPrinted>
  <dcterms:created xsi:type="dcterms:W3CDTF">2005-03-24T02:00:13Z</dcterms:created>
  <dcterms:modified xsi:type="dcterms:W3CDTF">2021-04-21T18:33:35Z</dcterms:modified>
</cp:coreProperties>
</file>