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Expert\Exercices Excel Expert\"/>
    </mc:Choice>
  </mc:AlternateContent>
  <xr:revisionPtr revIDLastSave="0" documentId="13_ncr:1_{68842E62-9287-40EB-A771-B791C9556217}" xr6:coauthVersionLast="47" xr6:coauthVersionMax="47" xr10:uidLastSave="{00000000-0000-0000-0000-000000000000}"/>
  <bookViews>
    <workbookView xWindow="-120" yWindow="-120" windowWidth="24240" windowHeight="13140" tabRatio="928" firstSheet="1" activeTab="1" xr2:uid="{00000000-000D-0000-FFFF-FFFF00000000}"/>
  </bookViews>
  <sheets>
    <sheet name="FINANCE" sheetId="14" state="hidden" r:id="rId1"/>
    <sheet name="Valeur cible" sheetId="13" r:id="rId2"/>
    <sheet name="Valeur Cible_Table" sheetId="15" r:id="rId3"/>
    <sheet name="Table à 2 variables" sheetId="2" r:id="rId4"/>
    <sheet name="Solver" sheetId="24" r:id="rId5"/>
    <sheet name="Ex 3 Solver - 2 variables" sheetId="23" r:id="rId6"/>
    <sheet name="Ex 1 - Valeur Cible" sheetId="22" r:id="rId7"/>
    <sheet name="Ex 2 - Objectif" sheetId="6" r:id="rId8"/>
    <sheet name="Ex 4 Objectif Table de données" sheetId="19" r:id="rId9"/>
    <sheet name="Gestionnaire_Scénarios" sheetId="16" state="hidden" r:id="rId10"/>
  </sheets>
  <definedNames>
    <definedName name="cursource" hidden="1">#N/A</definedName>
    <definedName name="int_ext_sel" hidden="1">1</definedName>
    <definedName name="solver_adj" localSheetId="9" hidden="1">Gestionnaire_Scénarios!$C$13:$C$16</definedName>
    <definedName name="solver_adj" localSheetId="4" hidden="1">Solver!$G$15,Solver!$G$14,Solver!$G$13</definedName>
    <definedName name="solver_cvg" localSheetId="5" hidden="1">0.0001</definedName>
    <definedName name="solver_cvg" localSheetId="9" hidden="1">0.0001</definedName>
    <definedName name="solver_cvg" localSheetId="4" hidden="1">0.0001</definedName>
    <definedName name="solver_drv" localSheetId="5" hidden="1">1</definedName>
    <definedName name="solver_drv" localSheetId="9" hidden="1">2</definedName>
    <definedName name="solver_drv" localSheetId="4" hidden="1">2</definedName>
    <definedName name="solver_eng" localSheetId="7" hidden="1">1</definedName>
    <definedName name="solver_eng" localSheetId="5" hidden="1">1</definedName>
    <definedName name="solver_eng" localSheetId="8" hidden="1">1</definedName>
    <definedName name="solver_eng" localSheetId="9" hidden="1">1</definedName>
    <definedName name="solver_eng" localSheetId="4" hidden="1">3</definedName>
    <definedName name="solver_est" localSheetId="5" hidden="1">1</definedName>
    <definedName name="solver_est" localSheetId="9" hidden="1">1</definedName>
    <definedName name="solver_est" localSheetId="4" hidden="1">1</definedName>
    <definedName name="solver_itr" localSheetId="5" hidden="1">2147483647</definedName>
    <definedName name="solver_itr" localSheetId="9" hidden="1">2147483647</definedName>
    <definedName name="solver_itr" localSheetId="4" hidden="1">2147483647</definedName>
    <definedName name="solver_lhs1" localSheetId="5" hidden="1">'Ex 3 Solver - 2 variables'!$B$2</definedName>
    <definedName name="solver_lhs1" localSheetId="9" hidden="1">Gestionnaire_Scénarios!$C$13</definedName>
    <definedName name="solver_lhs1" localSheetId="4" hidden="1">Solver!$G$13</definedName>
    <definedName name="solver_lhs2" localSheetId="5" hidden="1">'Ex 3 Solver - 2 variables'!$B$3</definedName>
    <definedName name="solver_lhs2" localSheetId="9" hidden="1">Gestionnaire_Scénarios!$G$15</definedName>
    <definedName name="solver_lhs2" localSheetId="4" hidden="1">Solver!$G$14</definedName>
    <definedName name="solver_lhs3" localSheetId="5" hidden="1">'Ex 3 Solver - 2 variables'!$B$3</definedName>
    <definedName name="solver_lhs3" localSheetId="9" hidden="1">Gestionnaire_Scénarios!$G$14</definedName>
    <definedName name="solver_lhs3" localSheetId="4" hidden="1">Solver!$G$15</definedName>
    <definedName name="solver_mip" localSheetId="5" hidden="1">2147483647</definedName>
    <definedName name="solver_mip" localSheetId="9" hidden="1">2147483647</definedName>
    <definedName name="solver_mip" localSheetId="4" hidden="1">2147483647</definedName>
    <definedName name="solver_mni" localSheetId="5" hidden="1">30</definedName>
    <definedName name="solver_mni" localSheetId="9" hidden="1">30</definedName>
    <definedName name="solver_mni" localSheetId="4" hidden="1">30</definedName>
    <definedName name="solver_mrt" localSheetId="5" hidden="1">0.075</definedName>
    <definedName name="solver_mrt" localSheetId="9" hidden="1">0.075</definedName>
    <definedName name="solver_mrt" localSheetId="4" hidden="1">0.075</definedName>
    <definedName name="solver_msl" localSheetId="5" hidden="1">2</definedName>
    <definedName name="solver_msl" localSheetId="9" hidden="1">2</definedName>
    <definedName name="solver_msl" localSheetId="4" hidden="1">2</definedName>
    <definedName name="solver_neg" localSheetId="7" hidden="1">1</definedName>
    <definedName name="solver_neg" localSheetId="5" hidden="1">1</definedName>
    <definedName name="solver_neg" localSheetId="8" hidden="1">1</definedName>
    <definedName name="solver_neg" localSheetId="9" hidden="1">1</definedName>
    <definedName name="solver_neg" localSheetId="4" hidden="1">1</definedName>
    <definedName name="solver_nod" localSheetId="5" hidden="1">2147483647</definedName>
    <definedName name="solver_nod" localSheetId="9" hidden="1">2147483647</definedName>
    <definedName name="solver_nod" localSheetId="4" hidden="1">2147483647</definedName>
    <definedName name="solver_num" localSheetId="7" hidden="1">0</definedName>
    <definedName name="solver_num" localSheetId="5" hidden="1">0</definedName>
    <definedName name="solver_num" localSheetId="8" hidden="1">0</definedName>
    <definedName name="solver_num" localSheetId="9" hidden="1">2</definedName>
    <definedName name="solver_num" localSheetId="4" hidden="1">3</definedName>
    <definedName name="solver_nwt" localSheetId="5" hidden="1">1</definedName>
    <definedName name="solver_nwt" localSheetId="9" hidden="1">1</definedName>
    <definedName name="solver_nwt" localSheetId="4" hidden="1">1</definedName>
    <definedName name="solver_opt" localSheetId="7" hidden="1">'Ex 2 - Objectif'!$B$5</definedName>
    <definedName name="solver_opt" localSheetId="5" hidden="1">'Ex 3 Solver - 2 variables'!$B$6</definedName>
    <definedName name="solver_opt" localSheetId="8" hidden="1">'Ex 4 Objectif Table de données'!$B$13</definedName>
    <definedName name="solver_opt" localSheetId="9" hidden="1">Gestionnaire_Scénarios!$C$19</definedName>
    <definedName name="solver_opt" localSheetId="4" hidden="1">Solver!$G$19</definedName>
    <definedName name="solver_pre" localSheetId="5" hidden="1">0.000001</definedName>
    <definedName name="solver_pre" localSheetId="9" hidden="1">0.000001</definedName>
    <definedName name="solver_pre" localSheetId="4" hidden="1">0.000001</definedName>
    <definedName name="solver_rbv" localSheetId="5" hidden="1">2</definedName>
    <definedName name="solver_rbv" localSheetId="9" hidden="1">2</definedName>
    <definedName name="solver_rbv" localSheetId="4" hidden="1">2</definedName>
    <definedName name="solver_rel1" localSheetId="5" hidden="1">2</definedName>
    <definedName name="solver_rel1" localSheetId="9" hidden="1">1</definedName>
    <definedName name="solver_rel1" localSheetId="4" hidden="1">1</definedName>
    <definedName name="solver_rel2" localSheetId="5" hidden="1">3</definedName>
    <definedName name="solver_rel2" localSheetId="9" hidden="1">1</definedName>
    <definedName name="solver_rel2" localSheetId="4" hidden="1">1</definedName>
    <definedName name="solver_rel3" localSheetId="5" hidden="1">3</definedName>
    <definedName name="solver_rel3" localSheetId="9" hidden="1">1</definedName>
    <definedName name="solver_rel3" localSheetId="4" hidden="1">3</definedName>
    <definedName name="solver_rhs1" localSheetId="5" hidden="1">14</definedName>
    <definedName name="solver_rhs1" localSheetId="9" hidden="1">550</definedName>
    <definedName name="solver_rhs1" localSheetId="4" hidden="1">750</definedName>
    <definedName name="solver_rhs2" localSheetId="5" hidden="1">200</definedName>
    <definedName name="solver_rhs2" localSheetId="9" hidden="1">30</definedName>
    <definedName name="solver_rhs2" localSheetId="4" hidden="1">75</definedName>
    <definedName name="solver_rhs3" localSheetId="5" hidden="1">200</definedName>
    <definedName name="solver_rhs3" localSheetId="9" hidden="1">75</definedName>
    <definedName name="solver_rhs3" localSheetId="4" hidden="1">30</definedName>
    <definedName name="solver_rlx" localSheetId="5" hidden="1">2</definedName>
    <definedName name="solver_rlx" localSheetId="9" hidden="1">2</definedName>
    <definedName name="solver_rlx" localSheetId="4" hidden="1">2</definedName>
    <definedName name="solver_rsd" localSheetId="5" hidden="1">0</definedName>
    <definedName name="solver_rsd" localSheetId="9" hidden="1">0</definedName>
    <definedName name="solver_rsd" localSheetId="4" hidden="1">0</definedName>
    <definedName name="solver_scl" localSheetId="5" hidden="1">2</definedName>
    <definedName name="solver_scl" localSheetId="9" hidden="1">2</definedName>
    <definedName name="solver_scl" localSheetId="4" hidden="1">2</definedName>
    <definedName name="solver_sho" localSheetId="5" hidden="1">2</definedName>
    <definedName name="solver_sho" localSheetId="9" hidden="1">2</definedName>
    <definedName name="solver_sho" localSheetId="4" hidden="1">2</definedName>
    <definedName name="solver_ssz" localSheetId="5" hidden="1">0</definedName>
    <definedName name="solver_ssz" localSheetId="9" hidden="1">100</definedName>
    <definedName name="solver_ssz" localSheetId="4" hidden="1">100</definedName>
    <definedName name="solver_tim" localSheetId="5" hidden="1">2147483647</definedName>
    <definedName name="solver_tim" localSheetId="9" hidden="1">2147483647</definedName>
    <definedName name="solver_tim" localSheetId="4" hidden="1">2147483647</definedName>
    <definedName name="solver_tol" localSheetId="5" hidden="1">0.01</definedName>
    <definedName name="solver_tol" localSheetId="9" hidden="1">0.01</definedName>
    <definedName name="solver_tol" localSheetId="4" hidden="1">0.01</definedName>
    <definedName name="solver_typ" localSheetId="7" hidden="1">1</definedName>
    <definedName name="solver_typ" localSheetId="5" hidden="1">3</definedName>
    <definedName name="solver_typ" localSheetId="8" hidden="1">3</definedName>
    <definedName name="solver_typ" localSheetId="9" hidden="1">3</definedName>
    <definedName name="solver_typ" localSheetId="4" hidden="1">3</definedName>
    <definedName name="solver_val" localSheetId="7" hidden="1">0</definedName>
    <definedName name="solver_val" localSheetId="5" hidden="1">0</definedName>
    <definedName name="solver_val" localSheetId="8" hidden="1">1000</definedName>
    <definedName name="solver_val" localSheetId="9" hidden="1">550</definedName>
    <definedName name="solver_val" localSheetId="4" hidden="1">1250</definedName>
    <definedName name="solver_ver" localSheetId="7" hidden="1">3</definedName>
    <definedName name="solver_ver" localSheetId="5" hidden="1">3</definedName>
    <definedName name="solver_ver" localSheetId="8" hidden="1">3</definedName>
    <definedName name="solver_ver" localSheetId="9" hidden="1">3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4" l="1"/>
  <c r="C17" i="24"/>
  <c r="G11" i="24"/>
  <c r="G19" i="24" s="1"/>
  <c r="C11" i="24"/>
  <c r="C19" i="24" s="1"/>
  <c r="B6" i="23"/>
  <c r="B11" i="23" s="1"/>
  <c r="B5" i="15"/>
  <c r="B8" i="15" s="1"/>
  <c r="B5" i="22"/>
  <c r="E16" i="6" l="1"/>
  <c r="B16" i="6"/>
  <c r="B5" i="6"/>
  <c r="G6" i="13" l="1"/>
  <c r="B13" i="19" l="1"/>
  <c r="B5" i="19"/>
  <c r="B5" i="16" l="1"/>
  <c r="B6" i="13"/>
  <c r="E50" i="14"/>
  <c r="D50" i="14"/>
  <c r="C50" i="14"/>
  <c r="E49" i="14"/>
  <c r="D49" i="14"/>
  <c r="C49" i="14"/>
  <c r="E48" i="14"/>
  <c r="D48" i="14"/>
  <c r="C48" i="14"/>
  <c r="E47" i="14"/>
  <c r="D47" i="14"/>
  <c r="C47" i="14"/>
  <c r="E46" i="14"/>
  <c r="D46" i="14"/>
  <c r="C46" i="14"/>
  <c r="E45" i="14"/>
  <c r="D45" i="14"/>
  <c r="C45" i="14"/>
  <c r="E44" i="14"/>
  <c r="D44" i="14"/>
  <c r="C44" i="14"/>
  <c r="E43" i="14"/>
  <c r="D43" i="14"/>
  <c r="C43" i="14"/>
  <c r="E42" i="14"/>
  <c r="D42" i="14"/>
  <c r="C42" i="14"/>
  <c r="E41" i="14"/>
  <c r="D41" i="14"/>
  <c r="C41" i="14"/>
  <c r="E40" i="14"/>
  <c r="D40" i="14"/>
  <c r="C40" i="14"/>
  <c r="E39" i="14"/>
  <c r="D39" i="14"/>
  <c r="C39" i="14"/>
  <c r="E38" i="14"/>
  <c r="D38" i="14"/>
  <c r="C38" i="14"/>
  <c r="E37" i="14"/>
  <c r="D37" i="14"/>
  <c r="C37" i="14"/>
  <c r="E36" i="14"/>
  <c r="D36" i="14"/>
  <c r="C36" i="14"/>
  <c r="E35" i="14"/>
  <c r="D35" i="14"/>
  <c r="C35" i="14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F14" i="14"/>
  <c r="F10" i="14"/>
  <c r="F7" i="14"/>
  <c r="F4" i="14"/>
  <c r="F15" i="14" l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6" i="14" s="1"/>
  <c r="F37" i="14" s="1"/>
  <c r="F38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B4" i="2"/>
</calcChain>
</file>

<file path=xl/sharedStrings.xml><?xml version="1.0" encoding="utf-8"?>
<sst xmlns="http://schemas.openxmlformats.org/spreadsheetml/2006/main" count="212" uniqueCount="136">
  <si>
    <t>Taux d'intérêt</t>
  </si>
  <si>
    <t>Nombre de périodes</t>
  </si>
  <si>
    <t>VPM</t>
  </si>
  <si>
    <t>Paiement mensuel</t>
  </si>
  <si>
    <t>VARIABLE SELON LE TAUX</t>
  </si>
  <si>
    <t>% Commission</t>
  </si>
  <si>
    <t>SÉLECTIONNER LE TABLEAU</t>
  </si>
  <si>
    <t>Prix unitaire</t>
  </si>
  <si>
    <t>Coût l'unité</t>
  </si>
  <si>
    <t>Unités vendues</t>
  </si>
  <si>
    <t>Coûts fixes</t>
  </si>
  <si>
    <t>Profits</t>
  </si>
  <si>
    <t>Objectif:</t>
  </si>
  <si>
    <t>Profit de 1000 $</t>
  </si>
  <si>
    <t>=(B1*B3)-(B2*B3)-B4</t>
  </si>
  <si>
    <t>(Prix unitaire * Unité) - (Coût l'unité * Unités vendues) - Coût fixes</t>
  </si>
  <si>
    <t>Emprunt pour une belle bagnole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</si>
  <si>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</si>
  <si>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Capital</t>
  </si>
  <si>
    <t>Intérêt</t>
  </si>
  <si>
    <t>Ans (Durée)</t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</si>
  <si>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</si>
  <si>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VPM = montant fixe à débourser pour un montant, taux et nombre d'année</t>
  </si>
  <si>
    <t>VPM
Mensualité</t>
  </si>
  <si>
    <t>INTPER
Intérêt</t>
  </si>
  <si>
    <t>PRINCPER
Capital</t>
  </si>
  <si>
    <t>(Il faut sélectionner le tableau comme ceci)</t>
  </si>
  <si>
    <t>Investissement annuel</t>
  </si>
  <si>
    <t>(Montant accumulé selon le nombre d'année,le taux et le montant investi annuellement)</t>
  </si>
  <si>
    <t>Montant accumulé</t>
  </si>
  <si>
    <t xml:space="preserve">VC = </t>
  </si>
  <si>
    <t>Formule</t>
  </si>
  <si>
    <t>=VC(B4;B3;-B5)</t>
  </si>
  <si>
    <t>Remboursement mensuel</t>
  </si>
  <si>
    <t>Taux</t>
  </si>
  <si>
    <t>Durée (ans)</t>
  </si>
  <si>
    <t>Emprunt</t>
  </si>
  <si>
    <t>Optimiste :</t>
  </si>
  <si>
    <t>Réaliste :</t>
  </si>
  <si>
    <t>Pessimiste :</t>
  </si>
  <si>
    <t>Paiement</t>
  </si>
  <si>
    <t>Profits (Objectif)  1 000 $</t>
  </si>
  <si>
    <t>Cellule d'entrée en ligne :</t>
  </si>
  <si>
    <t>B3</t>
  </si>
  <si>
    <t>Cellule d'entrée en colonne :</t>
  </si>
  <si>
    <t>B1</t>
  </si>
  <si>
    <t>MONTANT DES PROFITS SELON LE PRIX UNITAIRE ET LES UNITÉS VENDUES</t>
  </si>
  <si>
    <t>TABLE DE DONNÉES</t>
  </si>
  <si>
    <t>Montant à rembourser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</si>
  <si>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</si>
  <si>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t>(Paiement mensuel à rembourser par mois)</t>
  </si>
  <si>
    <t>Achat d'une propriété</t>
  </si>
  <si>
    <t>Montant à rembourser par mois</t>
  </si>
  <si>
    <t>VPM(F4/12;F3*12;-F5)</t>
  </si>
  <si>
    <t xml:space="preserve">VPM = </t>
  </si>
  <si>
    <t>Modifier Année et/ou Montant de la propriété</t>
  </si>
  <si>
    <t>Objectif 1 :</t>
  </si>
  <si>
    <t>Objectif 2 :</t>
  </si>
  <si>
    <t>Coût à l'unité</t>
  </si>
  <si>
    <t>Cellule à modifier :B12</t>
  </si>
  <si>
    <t>Cellule à modifier : D12</t>
  </si>
  <si>
    <t>MONTANT DE LA PROPRIÉTÉ</t>
  </si>
  <si>
    <t>Nombre d'années</t>
  </si>
  <si>
    <t>PAIEMENT MENSUEL</t>
  </si>
  <si>
    <t>=VPM(F2/12;F3*12;-F5)</t>
  </si>
  <si>
    <t>VALEUR CIBLE (PAIEMENT MENSUEL)</t>
  </si>
  <si>
    <t>Cellule à modifier : B1</t>
  </si>
  <si>
    <t>MONTANT DE LA COMMISSION</t>
  </si>
  <si>
    <t>ET LE SALAIRE</t>
  </si>
  <si>
    <t>12% pendant 25 ans</t>
  </si>
  <si>
    <t>4% pendant 10 ans</t>
  </si>
  <si>
    <t>Gestionnaire de Scénarios</t>
  </si>
  <si>
    <r>
      <t xml:space="preserve">Il faut toujours une formule dans la cellule pour obtenir un résultat : </t>
    </r>
    <r>
      <rPr>
        <b/>
        <sz val="11"/>
        <color theme="1"/>
        <rFont val="Arial"/>
        <family val="2"/>
      </rPr>
      <t>494,03</t>
    </r>
  </si>
  <si>
    <t>Montant des ventes mensuelles</t>
  </si>
  <si>
    <t>Unité 1</t>
  </si>
  <si>
    <t>Unité 2</t>
  </si>
  <si>
    <t>Unité 3</t>
  </si>
  <si>
    <t>Unité 4</t>
  </si>
  <si>
    <t>Unité 5</t>
  </si>
  <si>
    <t>Unité 6</t>
  </si>
  <si>
    <t>MISE EN FORME CONDITIONNELLE SUR LE RÉSULTAT POUR MIEUX VISUALISER MON OBJECTIF DE 1000 $ DE PROFIT</t>
  </si>
  <si>
    <t>Unité 7</t>
  </si>
  <si>
    <t>5% pendant 25 ans</t>
  </si>
  <si>
    <t>VOIR TABLEAU CI-DESSOUS</t>
  </si>
  <si>
    <t>SÉLECTIONNEZ CELLULE (B4 À J13)  ONGLET - DONNÉES - ANALYSE SCÉNARIOS - TABLE DE DONNÉES</t>
  </si>
  <si>
    <t>ÉTAPE 1 : TABLE DE DONNÉES</t>
  </si>
  <si>
    <t>ÉTAPE 2 : SOLVER</t>
  </si>
  <si>
    <t>Cellules variables :</t>
  </si>
  <si>
    <t>B2 et B3</t>
  </si>
  <si>
    <t>Contrainte 1 :</t>
  </si>
  <si>
    <t>B2 = 12</t>
  </si>
  <si>
    <t>Contrainte 2 :</t>
  </si>
  <si>
    <t>B3 &gt;=200</t>
  </si>
  <si>
    <t>OBJECTIF</t>
  </si>
  <si>
    <t>PROFITS OU PERTES SELON UN OBJECTIF DE 1 500$</t>
  </si>
  <si>
    <t>Budget mensuel</t>
  </si>
  <si>
    <t>Objectif</t>
  </si>
  <si>
    <t xml:space="preserve"> Épargne </t>
  </si>
  <si>
    <t xml:space="preserve"> = </t>
  </si>
  <si>
    <t>Contrainte :</t>
  </si>
  <si>
    <t xml:space="preserve"> Habillement </t>
  </si>
  <si>
    <t xml:space="preserve"> &lt;= </t>
  </si>
  <si>
    <t>Revenu</t>
  </si>
  <si>
    <t xml:space="preserve"> Loisirs </t>
  </si>
  <si>
    <t xml:space="preserve"> &gt;= </t>
  </si>
  <si>
    <t>Salaire</t>
  </si>
  <si>
    <t xml:space="preserve"> Alimentation </t>
  </si>
  <si>
    <t>Dépenses: Fixes</t>
  </si>
  <si>
    <t>Loyer</t>
  </si>
  <si>
    <t>Cellulaire &amp;Internet &amp; Télé</t>
  </si>
  <si>
    <t>Voir ensemble le résultat suivant:</t>
  </si>
  <si>
    <t>Essence</t>
  </si>
  <si>
    <t xml:space="preserve"> Objectif </t>
  </si>
  <si>
    <t>Location Auto</t>
  </si>
  <si>
    <t xml:space="preserve"> Contrainte : </t>
  </si>
  <si>
    <t>Assurance</t>
  </si>
  <si>
    <t>Total des dépenses fixes</t>
  </si>
  <si>
    <t>Dépenses: Variables</t>
  </si>
  <si>
    <t>Alimentation</t>
  </si>
  <si>
    <t>Habillement</t>
  </si>
  <si>
    <t>Loisirs</t>
  </si>
  <si>
    <t>Frais d'auto</t>
  </si>
  <si>
    <t>Total des dépenses variables</t>
  </si>
  <si>
    <t>Épargne</t>
  </si>
  <si>
    <t>Curseur dans la cellule G19</t>
  </si>
  <si>
    <r>
      <t xml:space="preserve">Données </t>
    </r>
    <r>
      <rPr>
        <b/>
        <sz val="10"/>
        <rFont val="Wingdings 3"/>
        <family val="1"/>
        <charset val="2"/>
      </rPr>
      <t>¶</t>
    </r>
    <r>
      <rPr>
        <b/>
        <sz val="10"/>
        <rFont val="Arial"/>
        <family val="2"/>
      </rPr>
      <t>Solveur</t>
    </r>
  </si>
  <si>
    <t>http://office.microsoft.com/fr-ca/excel-help/video-installer-et-activer-lutilitaire-danalyse-analysis-toolpak-et-le-solveur-VA101956375.aspx?CTT=1</t>
  </si>
  <si>
    <t>Modifier le montant de l'investissement pour 100000</t>
  </si>
  <si>
    <t>Cliquez dans B6</t>
  </si>
  <si>
    <t>Cliquez dans G6</t>
  </si>
  <si>
    <t xml:space="preserve"> SÉLECTIONNEZ LES DONNÉES  : B13 À I25 </t>
  </si>
  <si>
    <t>SÉLECTIONNEZ LES CELLULES B11 À J19</t>
  </si>
  <si>
    <t>Unité 8</t>
  </si>
  <si>
    <t>Scénario: pour réussir à épargner 1000 $ , dépenses minimales alimentations à 800, loisirs égales à 125, habillement  égales ou inférieurs à 100</t>
  </si>
  <si>
    <t>=</t>
  </si>
  <si>
    <t>SELON LE TEMPS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</si>
</sst>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0.0%"/>
    <numFmt numFmtId="167" formatCode="#,##0.00\ &quot;$&quot;"/>
    <numFmt numFmtId="168" formatCode="_-* #,##0.00\ _$_-;\-* #,##0.00\ _$_-;_-* &quot;-&quot;??\ _$_-;_-@_-"/>
    <numFmt numFmtId="169" formatCode="_-* #,##0.00\ &quot;$&quot;_-;_-* #,##0.00\ &quot;$&quot;\-;_-* &quot;-&quot;??\ &quot;$&quot;_-;_-@_-"/>
    <numFmt numFmtId="170" formatCode="_ * #,##0_)\ _$_ ;_ * \(#,##0\)\ _$_ ;_ * &quot;-&quot;??_)\ _$_ ;_ @_ "/>
    <numFmt numFmtId="171" formatCode="_-* #,##0\ &quot;$&quot;_-;\-* #,##0\ &quot;$&quot;_-;_-* &quot;-&quot;??\ &quot;$&quot;_-;_-@_-"/>
  </numFmts>
  <fonts count="3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b/>
      <sz val="11"/>
      <color theme="3"/>
      <name val="Arial"/>
      <family val="2"/>
    </font>
    <font>
      <b/>
      <sz val="22"/>
      <name val="AR BLANCA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0"/>
      <color indexed="56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theme="3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rgb="FF1F497D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Wingdings 3"/>
      <family val="1"/>
      <charset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Horizontal">
        <fgColor theme="2" tint="-0.24994659260841701"/>
        <bgColor theme="4" tint="0.79998168889431442"/>
      </patternFill>
    </fill>
    <fill>
      <patternFill patternType="lightHorizontal">
        <fgColor theme="5" tint="0.59996337778862885"/>
        <bgColor theme="2" tint="-9.9948118533890809E-2"/>
      </patternFill>
    </fill>
    <fill>
      <patternFill patternType="solid">
        <fgColor theme="4"/>
      </patternFill>
    </fill>
    <fill>
      <patternFill patternType="lightHorizontal">
        <fgColor rgb="FFE6B8B7"/>
        <bgColor rgb="FFDDD9C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 style="hair">
        <color rgb="FF76933C"/>
      </right>
      <top style="hair">
        <color rgb="FF76933C"/>
      </top>
      <bottom style="thin">
        <color rgb="FF76933C"/>
      </bottom>
      <diagonal/>
    </border>
    <border>
      <left style="hair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/>
      <top style="medium">
        <color theme="4" tint="0.39997558519241921"/>
      </top>
      <bottom style="hair">
        <color rgb="FF76933C"/>
      </bottom>
      <diagonal/>
    </border>
    <border>
      <left style="double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 style="double">
        <color theme="4"/>
      </right>
      <top/>
      <bottom/>
      <diagonal/>
    </border>
    <border>
      <left style="double">
        <color theme="4"/>
      </left>
      <right style="double">
        <color theme="4"/>
      </right>
      <top/>
      <bottom style="double">
        <color theme="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0" fontId="4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/>
    <xf numFmtId="168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16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0" fillId="0" borderId="0"/>
    <xf numFmtId="0" fontId="6" fillId="0" borderId="0"/>
    <xf numFmtId="0" fontId="20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21" fillId="0" borderId="0"/>
    <xf numFmtId="0" fontId="8" fillId="0" borderId="0"/>
    <xf numFmtId="0" fontId="22" fillId="0" borderId="0"/>
    <xf numFmtId="0" fontId="23" fillId="0" borderId="3" applyNumberFormat="0" applyFill="0" applyAlignment="0" applyProtection="0"/>
    <xf numFmtId="0" fontId="3" fillId="0" borderId="3" applyNumberFormat="0" applyFill="0" applyAlignment="0" applyProtection="0"/>
    <xf numFmtId="0" fontId="24" fillId="0" borderId="16" applyNumberFormat="0" applyFill="0" applyAlignment="0" applyProtection="0"/>
    <xf numFmtId="9" fontId="2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0" fillId="12" borderId="0" applyNumberFormat="0" applyBorder="0" applyAlignment="0" applyProtection="0"/>
  </cellStyleXfs>
  <cellXfs count="186">
    <xf numFmtId="0" fontId="0" fillId="0" borderId="0" xfId="0"/>
    <xf numFmtId="44" fontId="0" fillId="0" borderId="0" xfId="1" applyFont="1"/>
    <xf numFmtId="165" fontId="0" fillId="0" borderId="0" xfId="1" applyNumberFormat="1" applyFont="1"/>
    <xf numFmtId="9" fontId="0" fillId="0" borderId="0" xfId="0" applyNumberFormat="1"/>
    <xf numFmtId="0" fontId="0" fillId="2" borderId="0" xfId="0" applyFill="1"/>
    <xf numFmtId="0" fontId="0" fillId="0" borderId="0" xfId="0" applyFill="1"/>
    <xf numFmtId="166" fontId="0" fillId="0" borderId="0" xfId="0" applyNumberFormat="1"/>
    <xf numFmtId="0" fontId="3" fillId="0" borderId="0" xfId="0" applyFont="1"/>
    <xf numFmtId="9" fontId="3" fillId="0" borderId="0" xfId="0" applyNumberFormat="1" applyFont="1"/>
    <xf numFmtId="165" fontId="3" fillId="0" borderId="0" xfId="1" applyNumberFormat="1" applyFont="1"/>
    <xf numFmtId="0" fontId="3" fillId="2" borderId="1" xfId="0" applyFont="1" applyFill="1" applyBorder="1"/>
    <xf numFmtId="0" fontId="0" fillId="2" borderId="1" xfId="0" applyFill="1" applyBorder="1"/>
    <xf numFmtId="0" fontId="0" fillId="0" borderId="0" xfId="0" quotePrefix="1"/>
    <xf numFmtId="44" fontId="0" fillId="0" borderId="0" xfId="1" applyFont="1" applyAlignment="1">
      <alignment wrapText="1"/>
    </xf>
    <xf numFmtId="167" fontId="0" fillId="0" borderId="0" xfId="1" applyNumberFormat="1" applyFont="1" applyAlignment="1">
      <alignment horizontal="left"/>
    </xf>
    <xf numFmtId="0" fontId="14" fillId="0" borderId="0" xfId="20" applyFont="1"/>
    <xf numFmtId="0" fontId="6" fillId="0" borderId="0" xfId="21"/>
    <xf numFmtId="0" fontId="15" fillId="0" borderId="0" xfId="20" applyFont="1" applyFill="1" applyBorder="1" applyAlignment="1">
      <alignment horizontal="center"/>
    </xf>
    <xf numFmtId="0" fontId="14" fillId="0" borderId="0" xfId="20" applyFont="1" applyFill="1"/>
    <xf numFmtId="0" fontId="5" fillId="0" borderId="10" xfId="20" applyFont="1" applyBorder="1"/>
    <xf numFmtId="165" fontId="5" fillId="0" borderId="11" xfId="22" applyNumberFormat="1" applyFont="1" applyBorder="1" applyAlignment="1">
      <alignment horizontal="center"/>
    </xf>
    <xf numFmtId="0" fontId="5" fillId="0" borderId="11" xfId="20" applyFont="1" applyBorder="1"/>
    <xf numFmtId="9" fontId="5" fillId="0" borderId="11" xfId="23" applyFont="1" applyBorder="1"/>
    <xf numFmtId="170" fontId="5" fillId="5" borderId="12" xfId="24" applyNumberFormat="1" applyFont="1" applyFill="1" applyBorder="1"/>
    <xf numFmtId="170" fontId="5" fillId="0" borderId="11" xfId="24" applyNumberFormat="1" applyFont="1" applyBorder="1"/>
    <xf numFmtId="166" fontId="5" fillId="0" borderId="11" xfId="23" applyNumberFormat="1" applyFont="1" applyBorder="1"/>
    <xf numFmtId="165" fontId="5" fillId="0" borderId="11" xfId="22" applyNumberFormat="1" applyFont="1" applyBorder="1" applyAlignment="1">
      <alignment horizontal="center" wrapText="1"/>
    </xf>
    <xf numFmtId="165" fontId="5" fillId="5" borderId="12" xfId="22" applyNumberFormat="1" applyFont="1" applyFill="1" applyBorder="1" applyAlignment="1">
      <alignment horizontal="center"/>
    </xf>
    <xf numFmtId="0" fontId="5" fillId="0" borderId="13" xfId="20" applyFont="1" applyBorder="1"/>
    <xf numFmtId="165" fontId="5" fillId="0" borderId="14" xfId="22" applyNumberFormat="1" applyFont="1" applyBorder="1" applyAlignment="1">
      <alignment horizontal="center"/>
    </xf>
    <xf numFmtId="0" fontId="5" fillId="0" borderId="14" xfId="20" applyFont="1" applyBorder="1"/>
    <xf numFmtId="9" fontId="5" fillId="0" borderId="14" xfId="23" applyFont="1" applyBorder="1"/>
    <xf numFmtId="8" fontId="5" fillId="0" borderId="14" xfId="20" applyNumberFormat="1" applyFont="1" applyBorder="1"/>
    <xf numFmtId="170" fontId="5" fillId="0" borderId="15" xfId="24" applyNumberFormat="1" applyFont="1" applyBorder="1"/>
    <xf numFmtId="0" fontId="6" fillId="0" borderId="10" xfId="20" applyFont="1" applyBorder="1"/>
    <xf numFmtId="0" fontId="6" fillId="0" borderId="11" xfId="20" applyFont="1" applyBorder="1"/>
    <xf numFmtId="8" fontId="5" fillId="4" borderId="11" xfId="20" applyNumberFormat="1" applyFont="1" applyFill="1" applyBorder="1" applyAlignment="1">
      <alignment horizontal="center" wrapText="1"/>
    </xf>
    <xf numFmtId="164" fontId="5" fillId="4" borderId="11" xfId="20" applyNumberFormat="1" applyFont="1" applyFill="1" applyBorder="1" applyAlignment="1">
      <alignment horizontal="center" wrapText="1"/>
    </xf>
    <xf numFmtId="165" fontId="5" fillId="0" borderId="12" xfId="22" applyNumberFormat="1" applyFont="1" applyBorder="1" applyAlignment="1">
      <alignment horizontal="center"/>
    </xf>
    <xf numFmtId="0" fontId="14" fillId="0" borderId="8" xfId="20" applyFont="1" applyBorder="1"/>
    <xf numFmtId="8" fontId="14" fillId="5" borderId="8" xfId="20" applyNumberFormat="1" applyFont="1" applyFill="1" applyBorder="1"/>
    <xf numFmtId="44" fontId="14" fillId="5" borderId="8" xfId="22" applyNumberFormat="1" applyFont="1" applyFill="1" applyBorder="1"/>
    <xf numFmtId="8" fontId="14" fillId="5" borderId="8" xfId="22" applyNumberFormat="1" applyFont="1" applyFill="1" applyBorder="1"/>
    <xf numFmtId="44" fontId="14" fillId="0" borderId="9" xfId="22" applyNumberFormat="1" applyFont="1" applyBorder="1"/>
    <xf numFmtId="8" fontId="14" fillId="0" borderId="0" xfId="20" applyNumberFormat="1" applyFont="1"/>
    <xf numFmtId="0" fontId="14" fillId="0" borderId="14" xfId="20" applyFont="1" applyBorder="1"/>
    <xf numFmtId="8" fontId="14" fillId="0" borderId="14" xfId="20" applyNumberFormat="1" applyFont="1" applyBorder="1"/>
    <xf numFmtId="44" fontId="14" fillId="0" borderId="14" xfId="22" applyNumberFormat="1" applyFont="1" applyBorder="1"/>
    <xf numFmtId="44" fontId="14" fillId="0" borderId="15" xfId="22" applyNumberFormat="1" applyFont="1" applyBorder="1"/>
    <xf numFmtId="0" fontId="14" fillId="0" borderId="11" xfId="20" applyFont="1" applyBorder="1"/>
    <xf numFmtId="8" fontId="14" fillId="0" borderId="11" xfId="20" applyNumberFormat="1" applyFont="1" applyBorder="1"/>
    <xf numFmtId="44" fontId="14" fillId="0" borderId="11" xfId="22" applyNumberFormat="1" applyFont="1" applyBorder="1"/>
    <xf numFmtId="44" fontId="19" fillId="0" borderId="12" xfId="22" applyNumberFormat="1" applyFont="1" applyBorder="1"/>
    <xf numFmtId="0" fontId="5" fillId="0" borderId="17" xfId="0" applyFont="1" applyBorder="1"/>
    <xf numFmtId="0" fontId="5" fillId="0" borderId="19" xfId="0" applyFont="1" applyBorder="1"/>
    <xf numFmtId="9" fontId="5" fillId="0" borderId="18" xfId="0" applyNumberFormat="1" applyFont="1" applyBorder="1"/>
    <xf numFmtId="165" fontId="5" fillId="0" borderId="19" xfId="0" applyNumberFormat="1" applyFont="1" applyBorder="1" applyAlignment="1">
      <alignment horizontal="center"/>
    </xf>
    <xf numFmtId="44" fontId="3" fillId="2" borderId="0" xfId="1" applyFont="1" applyFill="1"/>
    <xf numFmtId="0" fontId="12" fillId="2" borderId="2" xfId="18" applyFill="1"/>
    <xf numFmtId="165" fontId="0" fillId="0" borderId="0" xfId="1" applyNumberFormat="1" applyFont="1" applyFill="1"/>
    <xf numFmtId="9" fontId="0" fillId="0" borderId="0" xfId="0" applyNumberFormat="1" applyFill="1"/>
    <xf numFmtId="0" fontId="3" fillId="0" borderId="3" xfId="19" applyFill="1"/>
    <xf numFmtId="8" fontId="3" fillId="0" borderId="3" xfId="19" applyNumberFormat="1" applyFill="1"/>
    <xf numFmtId="170" fontId="5" fillId="0" borderId="18" xfId="0" applyNumberFormat="1" applyFont="1" applyBorder="1" applyAlignment="1">
      <alignment horizontal="left"/>
    </xf>
    <xf numFmtId="170" fontId="12" fillId="4" borderId="2" xfId="18" applyNumberFormat="1" applyFill="1" applyAlignment="1"/>
    <xf numFmtId="165" fontId="3" fillId="0" borderId="3" xfId="19" applyNumberFormat="1" applyFill="1" applyAlignment="1">
      <alignment horizontal="center"/>
    </xf>
    <xf numFmtId="0" fontId="12" fillId="0" borderId="2" xfId="18"/>
    <xf numFmtId="0" fontId="3" fillId="0" borderId="3" xfId="19"/>
    <xf numFmtId="8" fontId="3" fillId="0" borderId="3" xfId="19" applyNumberFormat="1"/>
    <xf numFmtId="0" fontId="25" fillId="0" borderId="0" xfId="0" applyFont="1"/>
    <xf numFmtId="0" fontId="26" fillId="0" borderId="0" xfId="0" applyFont="1"/>
    <xf numFmtId="0" fontId="12" fillId="0" borderId="0" xfId="0" applyFont="1"/>
    <xf numFmtId="0" fontId="27" fillId="0" borderId="0" xfId="0" applyFont="1"/>
    <xf numFmtId="0" fontId="0" fillId="7" borderId="0" xfId="0" applyFill="1"/>
    <xf numFmtId="44" fontId="3" fillId="0" borderId="0" xfId="1" applyFont="1"/>
    <xf numFmtId="0" fontId="3" fillId="7" borderId="0" xfId="0" applyFont="1" applyFill="1"/>
    <xf numFmtId="44" fontId="3" fillId="7" borderId="0" xfId="1" applyFont="1" applyFill="1"/>
    <xf numFmtId="0" fontId="9" fillId="0" borderId="0" xfId="0" applyFont="1"/>
    <xf numFmtId="0" fontId="9" fillId="0" borderId="0" xfId="0" applyFont="1" applyAlignment="1">
      <alignment horizontal="right"/>
    </xf>
    <xf numFmtId="44" fontId="9" fillId="0" borderId="0" xfId="1" applyFont="1"/>
    <xf numFmtId="0" fontId="23" fillId="0" borderId="0" xfId="0" applyFont="1"/>
    <xf numFmtId="44" fontId="23" fillId="0" borderId="0" xfId="1" applyFont="1"/>
    <xf numFmtId="44" fontId="0" fillId="0" borderId="0" xfId="1" quotePrefix="1" applyFont="1" applyAlignment="1">
      <alignment wrapText="1"/>
    </xf>
    <xf numFmtId="0" fontId="23" fillId="0" borderId="24" xfId="0" applyFont="1" applyBorder="1" applyAlignment="1"/>
    <xf numFmtId="0" fontId="23" fillId="0" borderId="25" xfId="0" applyFont="1" applyBorder="1" applyAlignment="1"/>
    <xf numFmtId="0" fontId="23" fillId="0" borderId="26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0" fillId="8" borderId="0" xfId="0" applyFill="1"/>
    <xf numFmtId="0" fontId="3" fillId="2" borderId="0" xfId="0" applyFont="1" applyFill="1"/>
    <xf numFmtId="44" fontId="2" fillId="2" borderId="0" xfId="1" applyFont="1" applyFill="1"/>
    <xf numFmtId="0" fontId="3" fillId="0" borderId="30" xfId="0" applyFont="1" applyBorder="1"/>
    <xf numFmtId="165" fontId="2" fillId="0" borderId="31" xfId="1" applyNumberFormat="1" applyFont="1" applyBorder="1"/>
    <xf numFmtId="0" fontId="0" fillId="0" borderId="32" xfId="0" applyBorder="1"/>
    <xf numFmtId="166" fontId="0" fillId="0" borderId="33" xfId="0" applyNumberFormat="1" applyBorder="1"/>
    <xf numFmtId="0" fontId="0" fillId="0" borderId="33" xfId="0" applyBorder="1"/>
    <xf numFmtId="0" fontId="0" fillId="2" borderId="34" xfId="0" applyFont="1" applyFill="1" applyBorder="1"/>
    <xf numFmtId="44" fontId="3" fillId="2" borderId="35" xfId="1" applyNumberFormat="1" applyFont="1" applyFill="1" applyBorder="1"/>
    <xf numFmtId="0" fontId="0" fillId="0" borderId="36" xfId="0" quotePrefix="1" applyBorder="1"/>
    <xf numFmtId="0" fontId="0" fillId="0" borderId="36" xfId="0" applyBorder="1"/>
    <xf numFmtId="165" fontId="3" fillId="2" borderId="0" xfId="1" applyNumberFormat="1" applyFont="1" applyFill="1"/>
    <xf numFmtId="0" fontId="3" fillId="9" borderId="0" xfId="0" applyFont="1" applyFill="1"/>
    <xf numFmtId="165" fontId="3" fillId="9" borderId="0" xfId="1" applyNumberFormat="1" applyFont="1" applyFill="1"/>
    <xf numFmtId="165" fontId="3" fillId="0" borderId="3" xfId="1" applyNumberFormat="1" applyFont="1" applyFill="1" applyBorder="1"/>
    <xf numFmtId="166" fontId="3" fillId="0" borderId="0" xfId="0" applyNumberFormat="1" applyFont="1" applyAlignment="1">
      <alignment horizontal="center"/>
    </xf>
    <xf numFmtId="165" fontId="9" fillId="0" borderId="0" xfId="1" applyNumberFormat="1" applyFont="1"/>
    <xf numFmtId="0" fontId="3" fillId="10" borderId="1" xfId="0" applyFont="1" applyFill="1" applyBorder="1"/>
    <xf numFmtId="0" fontId="0" fillId="0" borderId="0" xfId="0" applyAlignment="1"/>
    <xf numFmtId="44" fontId="0" fillId="11" borderId="0" xfId="1" quotePrefix="1" applyFont="1" applyFill="1" applyAlignment="1"/>
    <xf numFmtId="44" fontId="3" fillId="11" borderId="0" xfId="1" quotePrefix="1" applyFont="1" applyFill="1" applyAlignment="1"/>
    <xf numFmtId="8" fontId="3" fillId="2" borderId="0" xfId="1" applyNumberFormat="1" applyFont="1" applyFill="1"/>
    <xf numFmtId="166" fontId="0" fillId="0" borderId="0" xfId="42" applyNumberFormat="1" applyFont="1"/>
    <xf numFmtId="8" fontId="0" fillId="0" borderId="0" xfId="0" applyNumberFormat="1"/>
    <xf numFmtId="1" fontId="3" fillId="0" borderId="0" xfId="0" applyNumberFormat="1" applyFont="1"/>
    <xf numFmtId="0" fontId="23" fillId="2" borderId="0" xfId="0" applyFont="1" applyFill="1"/>
    <xf numFmtId="165" fontId="23" fillId="2" borderId="0" xfId="1" applyNumberFormat="1" applyFont="1" applyFill="1"/>
    <xf numFmtId="0" fontId="3" fillId="0" borderId="0" xfId="0" applyFont="1" applyAlignment="1">
      <alignment horizontal="left"/>
    </xf>
    <xf numFmtId="44" fontId="23" fillId="0" borderId="0" xfId="1" applyFont="1" applyFill="1"/>
    <xf numFmtId="0" fontId="23" fillId="0" borderId="0" xfId="0" applyFont="1" applyAlignment="1">
      <alignment horizontal="right"/>
    </xf>
    <xf numFmtId="165" fontId="23" fillId="7" borderId="0" xfId="1" applyNumberFormat="1" applyFont="1" applyFill="1"/>
    <xf numFmtId="0" fontId="23" fillId="0" borderId="0" xfId="1" applyNumberFormat="1" applyFont="1"/>
    <xf numFmtId="165" fontId="23" fillId="0" borderId="0" xfId="1" applyNumberFormat="1" applyFont="1"/>
    <xf numFmtId="0" fontId="5" fillId="0" borderId="0" xfId="43" applyFont="1"/>
    <xf numFmtId="0" fontId="1" fillId="0" borderId="0" xfId="43"/>
    <xf numFmtId="165" fontId="1" fillId="0" borderId="0" xfId="1" applyNumberFormat="1" applyFont="1"/>
    <xf numFmtId="171" fontId="28" fillId="0" borderId="0" xfId="44" applyNumberFormat="1" applyFont="1" applyFill="1" applyBorder="1" applyAlignment="1">
      <alignment horizontal="left"/>
    </xf>
    <xf numFmtId="171" fontId="29" fillId="0" borderId="0" xfId="0" applyNumberFormat="1" applyFont="1" applyAlignment="1">
      <alignment horizontal="left"/>
    </xf>
    <xf numFmtId="165" fontId="6" fillId="0" borderId="0" xfId="0" applyNumberFormat="1" applyFont="1"/>
    <xf numFmtId="0" fontId="31" fillId="12" borderId="40" xfId="45" applyFont="1" applyBorder="1"/>
    <xf numFmtId="0" fontId="1" fillId="0" borderId="41" xfId="43" applyBorder="1"/>
    <xf numFmtId="165" fontId="1" fillId="0" borderId="42" xfId="1" applyNumberFormat="1" applyFont="1" applyBorder="1"/>
    <xf numFmtId="0" fontId="5" fillId="0" borderId="43" xfId="43" applyFont="1" applyBorder="1"/>
    <xf numFmtId="165" fontId="5" fillId="0" borderId="44" xfId="1" applyNumberFormat="1" applyFont="1" applyBorder="1"/>
    <xf numFmtId="165" fontId="1" fillId="0" borderId="44" xfId="1" applyNumberFormat="1" applyFont="1" applyBorder="1"/>
    <xf numFmtId="0" fontId="32" fillId="0" borderId="0" xfId="0" applyFont="1"/>
    <xf numFmtId="0" fontId="33" fillId="0" borderId="0" xfId="0" applyFont="1"/>
    <xf numFmtId="0" fontId="6" fillId="0" borderId="0" xfId="0" applyFont="1"/>
    <xf numFmtId="0" fontId="1" fillId="0" borderId="45" xfId="43" applyBorder="1"/>
    <xf numFmtId="165" fontId="5" fillId="0" borderId="46" xfId="1" applyNumberFormat="1" applyFont="1" applyBorder="1"/>
    <xf numFmtId="165" fontId="3" fillId="10" borderId="1" xfId="1" applyNumberFormat="1" applyFont="1" applyFill="1" applyBorder="1"/>
    <xf numFmtId="0" fontId="23" fillId="0" borderId="52" xfId="0" applyFont="1" applyBorder="1" applyAlignment="1">
      <alignment horizontal="left" indent="1"/>
    </xf>
    <xf numFmtId="0" fontId="23" fillId="0" borderId="55" xfId="0" applyFont="1" applyBorder="1" applyAlignment="1">
      <alignment horizontal="left" indent="1"/>
    </xf>
    <xf numFmtId="165" fontId="6" fillId="0" borderId="0" xfId="0" applyNumberFormat="1" applyFont="1" applyAlignment="1">
      <alignment horizontal="center"/>
    </xf>
    <xf numFmtId="171" fontId="29" fillId="0" borderId="0" xfId="0" applyNumberFormat="1" applyFont="1" applyAlignment="1">
      <alignment horizontal="center"/>
    </xf>
    <xf numFmtId="0" fontId="17" fillId="6" borderId="7" xfId="20" applyFont="1" applyFill="1" applyBorder="1" applyAlignment="1">
      <alignment horizontal="center" vertical="center" textRotation="90" wrapText="1"/>
    </xf>
    <xf numFmtId="0" fontId="18" fillId="6" borderId="13" xfId="20" applyFont="1" applyFill="1" applyBorder="1" applyAlignment="1">
      <alignment horizontal="center" vertical="center" textRotation="90"/>
    </xf>
    <xf numFmtId="0" fontId="18" fillId="6" borderId="10" xfId="20" applyFont="1" applyFill="1" applyBorder="1" applyAlignment="1">
      <alignment horizontal="center" vertical="center" textRotation="90"/>
    </xf>
    <xf numFmtId="0" fontId="13" fillId="0" borderId="4" xfId="20" applyFont="1" applyFill="1" applyBorder="1" applyAlignment="1">
      <alignment horizontal="center" vertical="center"/>
    </xf>
    <xf numFmtId="0" fontId="13" fillId="0" borderId="5" xfId="20" applyFont="1" applyFill="1" applyBorder="1" applyAlignment="1">
      <alignment horizontal="center" vertical="center"/>
    </xf>
    <xf numFmtId="0" fontId="13" fillId="0" borderId="6" xfId="20" applyFont="1" applyFill="1" applyBorder="1" applyAlignment="1">
      <alignment horizontal="center" vertical="center"/>
    </xf>
    <xf numFmtId="165" fontId="5" fillId="4" borderId="7" xfId="22" applyNumberFormat="1" applyFont="1" applyFill="1" applyBorder="1" applyAlignment="1">
      <alignment horizontal="center"/>
    </xf>
    <xf numFmtId="165" fontId="5" fillId="4" borderId="8" xfId="22" applyNumberFormat="1" applyFont="1" applyFill="1" applyBorder="1" applyAlignment="1">
      <alignment horizontal="center"/>
    </xf>
    <xf numFmtId="165" fontId="5" fillId="4" borderId="9" xfId="22" applyNumberFormat="1" applyFont="1" applyFill="1" applyBorder="1" applyAlignment="1">
      <alignment horizontal="center"/>
    </xf>
    <xf numFmtId="170" fontId="5" fillId="4" borderId="7" xfId="24" applyNumberFormat="1" applyFont="1" applyFill="1" applyBorder="1" applyAlignment="1">
      <alignment horizontal="center"/>
    </xf>
    <xf numFmtId="170" fontId="5" fillId="4" borderId="8" xfId="24" applyNumberFormat="1" applyFont="1" applyFill="1" applyBorder="1" applyAlignment="1">
      <alignment horizontal="center"/>
    </xf>
    <xf numFmtId="170" fontId="5" fillId="4" borderId="9" xfId="24" applyNumberFormat="1" applyFont="1" applyFill="1" applyBorder="1" applyAlignment="1">
      <alignment horizontal="center"/>
    </xf>
    <xf numFmtId="165" fontId="5" fillId="0" borderId="7" xfId="22" applyNumberFormat="1" applyFont="1" applyBorder="1" applyAlignment="1">
      <alignment horizontal="center"/>
    </xf>
    <xf numFmtId="165" fontId="5" fillId="0" borderId="8" xfId="22" applyNumberFormat="1" applyFont="1" applyBorder="1" applyAlignment="1">
      <alignment horizontal="center"/>
    </xf>
    <xf numFmtId="165" fontId="5" fillId="0" borderId="9" xfId="22" applyNumberFormat="1" applyFont="1" applyBorder="1" applyAlignment="1">
      <alignment horizontal="center"/>
    </xf>
    <xf numFmtId="0" fontId="0" fillId="0" borderId="20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4" fontId="3" fillId="10" borderId="0" xfId="1" quotePrefix="1" applyFont="1" applyFill="1" applyAlignment="1">
      <alignment horizontal="center" vertical="center"/>
    </xf>
    <xf numFmtId="0" fontId="37" fillId="0" borderId="0" xfId="43" applyFont="1" applyAlignment="1">
      <alignment horizontal="center"/>
    </xf>
    <xf numFmtId="0" fontId="23" fillId="0" borderId="3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left" indent="1"/>
    </xf>
    <xf numFmtId="0" fontId="23" fillId="0" borderId="48" xfId="0" applyFont="1" applyBorder="1" applyAlignment="1">
      <alignment horizontal="left" indent="1"/>
    </xf>
    <xf numFmtId="0" fontId="23" fillId="0" borderId="49" xfId="0" applyFont="1" applyBorder="1" applyAlignment="1">
      <alignment horizontal="left" indent="1"/>
    </xf>
    <xf numFmtId="44" fontId="3" fillId="10" borderId="50" xfId="1" quotePrefix="1" applyFont="1" applyFill="1" applyBorder="1" applyAlignment="1">
      <alignment horizontal="center" vertical="center"/>
    </xf>
    <xf numFmtId="44" fontId="3" fillId="10" borderId="51" xfId="1" quotePrefix="1" applyFont="1" applyFill="1" applyBorder="1" applyAlignment="1">
      <alignment horizontal="center" vertical="center"/>
    </xf>
    <xf numFmtId="44" fontId="3" fillId="10" borderId="52" xfId="1" quotePrefix="1" applyFont="1" applyFill="1" applyBorder="1" applyAlignment="1">
      <alignment horizontal="center" vertical="center"/>
    </xf>
    <xf numFmtId="0" fontId="23" fillId="0" borderId="50" xfId="0" applyFont="1" applyBorder="1" applyAlignment="1">
      <alignment horizontal="left" indent="1"/>
    </xf>
    <xf numFmtId="0" fontId="23" fillId="0" borderId="51" xfId="0" applyFont="1" applyBorder="1" applyAlignment="1">
      <alignment horizontal="left" indent="1"/>
    </xf>
    <xf numFmtId="0" fontId="23" fillId="0" borderId="52" xfId="0" applyFont="1" applyBorder="1" applyAlignment="1">
      <alignment horizontal="left" indent="1"/>
    </xf>
    <xf numFmtId="0" fontId="23" fillId="0" borderId="50" xfId="0" applyFont="1" applyBorder="1" applyAlignment="1">
      <alignment horizontal="left" indent="2"/>
    </xf>
    <xf numFmtId="0" fontId="23" fillId="0" borderId="51" xfId="0" applyFont="1" applyBorder="1" applyAlignment="1">
      <alignment horizontal="left" indent="2"/>
    </xf>
    <xf numFmtId="0" fontId="23" fillId="0" borderId="53" xfId="0" applyFont="1" applyBorder="1" applyAlignment="1">
      <alignment horizontal="left" indent="2"/>
    </xf>
    <xf numFmtId="0" fontId="23" fillId="0" borderId="54" xfId="0" applyFont="1" applyBorder="1" applyAlignment="1">
      <alignment horizontal="left" indent="2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7" xfId="0" applyFont="1" applyBorder="1" applyAlignment="1">
      <alignment horizontal="left"/>
    </xf>
    <xf numFmtId="0" fontId="23" fillId="0" borderId="28" xfId="0" applyFont="1" applyBorder="1" applyAlignment="1">
      <alignment horizontal="left"/>
    </xf>
    <xf numFmtId="44" fontId="3" fillId="11" borderId="0" xfId="1" quotePrefix="1" applyFont="1" applyFill="1" applyAlignment="1">
      <alignment horizontal="center" vertical="center"/>
    </xf>
    <xf numFmtId="44" fontId="35" fillId="13" borderId="0" xfId="0" applyNumberFormat="1" applyFont="1" applyFill="1" applyAlignment="1">
      <alignment horizontal="center" vertical="center"/>
    </xf>
  </cellXfs>
  <cellStyles count="46">
    <cellStyle name="20 % - Accent3 2" xfId="25" xr:uid="{00000000-0005-0000-0000-000000000000}"/>
    <cellStyle name="Accent1 2" xfId="45" xr:uid="{3EB700BE-A3C2-448C-8B12-00A19B3AFBBE}"/>
    <cellStyle name="Currency 2" xfId="13" xr:uid="{00000000-0005-0000-0000-000001000000}"/>
    <cellStyle name="Lien hypertexte 2" xfId="14" xr:uid="{00000000-0005-0000-0000-000002000000}"/>
    <cellStyle name="Milliers 2" xfId="11" xr:uid="{00000000-0005-0000-0000-000003000000}"/>
    <cellStyle name="Milliers 2 2" xfId="24" xr:uid="{00000000-0005-0000-0000-000004000000}"/>
    <cellStyle name="Monétaire" xfId="1" builtinId="4"/>
    <cellStyle name="Monétaire 2" xfId="3" xr:uid="{00000000-0005-0000-0000-000006000000}"/>
    <cellStyle name="Monétaire 2 2" xfId="26" xr:uid="{00000000-0005-0000-0000-000007000000}"/>
    <cellStyle name="Monétaire 3" xfId="4" xr:uid="{00000000-0005-0000-0000-000008000000}"/>
    <cellStyle name="Monétaire 3 2" xfId="27" xr:uid="{00000000-0005-0000-0000-000009000000}"/>
    <cellStyle name="Monétaire 4" xfId="15" xr:uid="{00000000-0005-0000-0000-00000A000000}"/>
    <cellStyle name="Monétaire 5" xfId="5" xr:uid="{00000000-0005-0000-0000-00000B000000}"/>
    <cellStyle name="Monétaire 5 2" xfId="28" xr:uid="{00000000-0005-0000-0000-00000C000000}"/>
    <cellStyle name="Monétaire 6" xfId="16" xr:uid="{00000000-0005-0000-0000-00000D000000}"/>
    <cellStyle name="Monétaire 7" xfId="17" xr:uid="{00000000-0005-0000-0000-00000E000000}"/>
    <cellStyle name="Monétaire 8" xfId="22" xr:uid="{00000000-0005-0000-0000-00000F000000}"/>
    <cellStyle name="Normal" xfId="0" builtinId="0"/>
    <cellStyle name="Normal 2" xfId="2" xr:uid="{00000000-0005-0000-0000-000011000000}"/>
    <cellStyle name="Normal 2 2" xfId="21" xr:uid="{00000000-0005-0000-0000-000012000000}"/>
    <cellStyle name="Normal 2 2 2" xfId="29" xr:uid="{00000000-0005-0000-0000-000013000000}"/>
    <cellStyle name="Normal 2 2 2 2" xfId="30" xr:uid="{00000000-0005-0000-0000-000014000000}"/>
    <cellStyle name="Normal 2 2 2 2 2" xfId="31" xr:uid="{00000000-0005-0000-0000-000015000000}"/>
    <cellStyle name="Normal 2 2 3" xfId="43" xr:uid="{4262AE5F-25B8-404F-8BEF-2B99300EA255}"/>
    <cellStyle name="Normal 2 3" xfId="32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3" xfId="6" xr:uid="{00000000-0005-0000-0000-000019000000}"/>
    <cellStyle name="Normal 3 2" xfId="12" xr:uid="{00000000-0005-0000-0000-00001A000000}"/>
    <cellStyle name="Normal 3 3" xfId="35" xr:uid="{00000000-0005-0000-0000-00001B000000}"/>
    <cellStyle name="Normal 3_Exercices supplémentaires" xfId="36" xr:uid="{00000000-0005-0000-0000-00001C000000}"/>
    <cellStyle name="Normal 4" xfId="7" xr:uid="{00000000-0005-0000-0000-00001D000000}"/>
    <cellStyle name="Normal 5" xfId="8" xr:uid="{00000000-0005-0000-0000-00001E000000}"/>
    <cellStyle name="Normal 5 2" xfId="20" xr:uid="{00000000-0005-0000-0000-00001F000000}"/>
    <cellStyle name="Normal 6" xfId="9" xr:uid="{00000000-0005-0000-0000-000020000000}"/>
    <cellStyle name="Normal 7" xfId="10" xr:uid="{00000000-0005-0000-0000-000021000000}"/>
    <cellStyle name="Normal 8" xfId="37" xr:uid="{00000000-0005-0000-0000-000022000000}"/>
    <cellStyle name="Normal 9" xfId="38" xr:uid="{00000000-0005-0000-0000-000023000000}"/>
    <cellStyle name="Pourcentage" xfId="42" builtinId="5"/>
    <cellStyle name="Pourcentage 2" xfId="23" xr:uid="{00000000-0005-0000-0000-000024000000}"/>
    <cellStyle name="Titre 3" xfId="18" builtinId="18"/>
    <cellStyle name="Titre 4 2" xfId="44" xr:uid="{D41AF1AD-DF71-48F6-A4AF-F25315B99397}"/>
    <cellStyle name="Total" xfId="19" builtinId="25"/>
    <cellStyle name="Total 2" xfId="39" xr:uid="{00000000-0005-0000-0000-000027000000}"/>
    <cellStyle name="Total 3" xfId="40" xr:uid="{00000000-0005-0000-0000-000028000000}"/>
    <cellStyle name="Total 4" xfId="41" xr:uid="{00000000-0005-0000-0000-00002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2725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7040" y="3246120"/>
          <a:ext cx="209359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440055</xdr:colOff>
      <xdr:row>21</xdr:row>
      <xdr:rowOff>57150</xdr:rowOff>
    </xdr:from>
    <xdr:to>
      <xdr:col>5</xdr:col>
      <xdr:colOff>234315</xdr:colOff>
      <xdr:row>28</xdr:row>
      <xdr:rowOff>26670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280" y="4610100"/>
          <a:ext cx="2651760" cy="123634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152400</xdr:colOff>
      <xdr:row>21</xdr:row>
      <xdr:rowOff>47625</xdr:rowOff>
    </xdr:from>
    <xdr:to>
      <xdr:col>2</xdr:col>
      <xdr:colOff>180975</xdr:colOff>
      <xdr:row>31</xdr:row>
      <xdr:rowOff>161925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362450"/>
          <a:ext cx="2971800" cy="192405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1</xdr:col>
      <xdr:colOff>746125</xdr:colOff>
      <xdr:row>24</xdr:row>
      <xdr:rowOff>287867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89400"/>
          <a:ext cx="2987675" cy="1352550"/>
        </a:xfrm>
        <a:prstGeom prst="rect">
          <a:avLst/>
        </a:prstGeom>
        <a:ln>
          <a:solidFill>
            <a:schemeClr val="accent5"/>
          </a:solidFill>
        </a:ln>
      </xdr:spPr>
    </xdr:pic>
    <xdr:clientData/>
  </xdr:twoCellAnchor>
  <xdr:twoCellAnchor editAs="oneCell">
    <xdr:from>
      <xdr:col>0</xdr:col>
      <xdr:colOff>137583</xdr:colOff>
      <xdr:row>16</xdr:row>
      <xdr:rowOff>158749</xdr:rowOff>
    </xdr:from>
    <xdr:to>
      <xdr:col>8</xdr:col>
      <xdr:colOff>820903</xdr:colOff>
      <xdr:row>27</xdr:row>
      <xdr:rowOff>306915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922785-2897-4F56-9FFC-55FB28E4FF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55" t="24818" r="39507" b="26287"/>
        <a:stretch/>
      </xdr:blipFill>
      <xdr:spPr>
        <a:xfrm>
          <a:off x="137583" y="6635749"/>
          <a:ext cx="8948903" cy="4106333"/>
        </a:xfrm>
        <a:prstGeom prst="rect">
          <a:avLst/>
        </a:prstGeom>
        <a:ln w="19050"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123825</xdr:rowOff>
    </xdr:from>
    <xdr:to>
      <xdr:col>1</xdr:col>
      <xdr:colOff>1609725</xdr:colOff>
      <xdr:row>22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D8C2196-9FF4-4C8E-9F9B-94EC45380D1B}"/>
            </a:ext>
          </a:extLst>
        </xdr:cNvPr>
        <xdr:cNvSpPr>
          <a:spLocks noChangeArrowheads="1"/>
        </xdr:cNvSpPr>
      </xdr:nvSpPr>
      <xdr:spPr bwMode="auto">
        <a:xfrm>
          <a:off x="1362075" y="3790950"/>
          <a:ext cx="1609725" cy="447675"/>
        </a:xfrm>
        <a:prstGeom prst="upArrow">
          <a:avLst>
            <a:gd name="adj1" fmla="val 50000"/>
            <a:gd name="adj2" fmla="val 484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ORIGINAL</a:t>
          </a:r>
          <a:endParaRPr lang="fr-CA"/>
        </a:p>
      </xdr:txBody>
    </xdr:sp>
    <xdr:clientData/>
  </xdr:twoCellAnchor>
  <xdr:twoCellAnchor>
    <xdr:from>
      <xdr:col>5</xdr:col>
      <xdr:colOff>0</xdr:colOff>
      <xdr:row>19</xdr:row>
      <xdr:rowOff>123825</xdr:rowOff>
    </xdr:from>
    <xdr:to>
      <xdr:col>5</xdr:col>
      <xdr:colOff>1609725</xdr:colOff>
      <xdr:row>22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10606F7-7D79-4455-A0C3-FC7D8E3C4EEE}"/>
            </a:ext>
          </a:extLst>
        </xdr:cNvPr>
        <xdr:cNvSpPr>
          <a:spLocks noChangeArrowheads="1"/>
        </xdr:cNvSpPr>
      </xdr:nvSpPr>
      <xdr:spPr bwMode="auto">
        <a:xfrm>
          <a:off x="5838825" y="3790950"/>
          <a:ext cx="1609725" cy="447675"/>
        </a:xfrm>
        <a:prstGeom prst="upArrow">
          <a:avLst>
            <a:gd name="adj1" fmla="val 50000"/>
            <a:gd name="adj2" fmla="val 420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À MODIFIER</a:t>
          </a:r>
          <a:endParaRPr lang="fr-CA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2011680</xdr:colOff>
      <xdr:row>1</xdr:row>
      <xdr:rowOff>60960</xdr:rowOff>
    </xdr:from>
    <xdr:to>
      <xdr:col>1</xdr:col>
      <xdr:colOff>891540</xdr:colOff>
      <xdr:row>2</xdr:row>
      <xdr:rowOff>198120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011680" y="320040"/>
          <a:ext cx="929640" cy="3429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>
              <a:solidFill>
                <a:sysClr val="windowText" lastClr="000000"/>
              </a:solidFill>
            </a:rPr>
            <a:t>Variable</a:t>
          </a:r>
        </a:p>
      </xdr:txBody>
    </xdr:sp>
    <xdr:clientData/>
  </xdr:twoCellAnchor>
  <xdr:twoCellAnchor>
    <xdr:from>
      <xdr:col>1</xdr:col>
      <xdr:colOff>960120</xdr:colOff>
      <xdr:row>1</xdr:row>
      <xdr:rowOff>30480</xdr:rowOff>
    </xdr:from>
    <xdr:to>
      <xdr:col>1</xdr:col>
      <xdr:colOff>1140120</xdr:colOff>
      <xdr:row>3</xdr:row>
      <xdr:rowOff>15000</xdr:rowOff>
    </xdr:to>
    <xdr:sp macro="" textlink="">
      <xdr:nvSpPr>
        <xdr:cNvPr id="7" name="Accolade fermant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 flipH="1">
          <a:off x="3009900" y="289560"/>
          <a:ext cx="180000" cy="396000"/>
        </a:xfrm>
        <a:prstGeom prst="rightBrace">
          <a:avLst>
            <a:gd name="adj1" fmla="val 31192"/>
            <a:gd name="adj2" fmla="val 50000"/>
          </a:avLst>
        </a:prstGeom>
        <a:ln w="12700">
          <a:solidFill>
            <a:schemeClr val="tx2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I50"/>
  <sheetViews>
    <sheetView workbookViewId="0">
      <selection activeCell="F7" sqref="F7"/>
    </sheetView>
  </sheetViews>
  <sheetFormatPr baseColWidth="10" defaultColWidth="10.25" defaultRowHeight="19.5" customHeight="1"/>
  <cols>
    <col min="1" max="6" width="14.75" style="16" customWidth="1"/>
    <col min="7" max="16384" width="10.25" style="16"/>
  </cols>
  <sheetData>
    <row r="1" spans="1:9" ht="38.25" customHeight="1">
      <c r="A1" s="146" t="s">
        <v>16</v>
      </c>
      <c r="B1" s="147"/>
      <c r="C1" s="147"/>
      <c r="D1" s="147"/>
      <c r="E1" s="147"/>
      <c r="F1" s="148"/>
      <c r="G1" s="15"/>
      <c r="H1" s="15"/>
      <c r="I1" s="15"/>
    </row>
    <row r="2" spans="1:9" ht="9" customHeight="1">
      <c r="A2" s="17"/>
      <c r="B2" s="17"/>
      <c r="C2" s="17"/>
      <c r="D2" s="17"/>
      <c r="E2" s="17"/>
      <c r="F2" s="17"/>
      <c r="G2" s="18"/>
      <c r="H2" s="18"/>
      <c r="I2" s="18"/>
    </row>
    <row r="3" spans="1:9" ht="19.5" customHeight="1">
      <c r="A3" s="149" t="s">
        <v>17</v>
      </c>
      <c r="B3" s="150"/>
      <c r="C3" s="150"/>
      <c r="D3" s="150"/>
      <c r="E3" s="150"/>
      <c r="F3" s="151"/>
      <c r="G3" s="15"/>
      <c r="H3" s="15"/>
      <c r="I3" s="15"/>
    </row>
    <row r="4" spans="1:9" ht="19.5" customHeight="1">
      <c r="A4" s="19" t="s">
        <v>18</v>
      </c>
      <c r="B4" s="20">
        <v>25000</v>
      </c>
      <c r="C4" s="21" t="s">
        <v>19</v>
      </c>
      <c r="D4" s="22">
        <v>0.08</v>
      </c>
      <c r="E4" s="20">
        <v>775</v>
      </c>
      <c r="F4" s="23">
        <f>NPER(D4/12,E4,-B4)</f>
        <v>36.441943751004587</v>
      </c>
      <c r="G4" s="15"/>
      <c r="H4" s="15"/>
      <c r="I4" s="15"/>
    </row>
    <row r="5" spans="1:9" ht="9" customHeight="1">
      <c r="A5" s="17"/>
      <c r="B5" s="17"/>
      <c r="C5" s="17"/>
      <c r="D5" s="17"/>
      <c r="E5" s="17"/>
      <c r="F5" s="17"/>
      <c r="G5" s="18"/>
      <c r="H5" s="18"/>
      <c r="I5" s="18"/>
    </row>
    <row r="6" spans="1:9" ht="19.5" customHeight="1">
      <c r="A6" s="149" t="s">
        <v>49</v>
      </c>
      <c r="B6" s="150"/>
      <c r="C6" s="150"/>
      <c r="D6" s="150"/>
      <c r="E6" s="150"/>
      <c r="F6" s="151"/>
      <c r="G6" s="15"/>
      <c r="H6" s="15"/>
      <c r="I6" s="15"/>
    </row>
    <row r="7" spans="1:9" ht="19.5" customHeight="1">
      <c r="A7" s="19" t="s">
        <v>20</v>
      </c>
      <c r="B7" s="24">
        <v>3</v>
      </c>
      <c r="C7" s="21" t="s">
        <v>19</v>
      </c>
      <c r="D7" s="25">
        <v>8.5000000000000006E-2</v>
      </c>
      <c r="E7" s="26">
        <v>450</v>
      </c>
      <c r="F7" s="27">
        <f>PV(D7/12,B7*12,-E7)</f>
        <v>14255.150598607888</v>
      </c>
      <c r="G7" s="15"/>
      <c r="H7" s="15"/>
      <c r="I7" s="15"/>
    </row>
    <row r="8" spans="1:9" ht="9" customHeight="1">
      <c r="A8" s="17"/>
      <c r="B8" s="17"/>
      <c r="C8" s="17"/>
      <c r="D8" s="17"/>
      <c r="E8" s="17"/>
      <c r="F8" s="17"/>
      <c r="G8" s="18"/>
      <c r="H8" s="18"/>
      <c r="I8" s="18"/>
    </row>
    <row r="9" spans="1:9" ht="19.5" customHeight="1">
      <c r="A9" s="152" t="s">
        <v>21</v>
      </c>
      <c r="B9" s="153"/>
      <c r="C9" s="153"/>
      <c r="D9" s="153"/>
      <c r="E9" s="153"/>
      <c r="F9" s="154"/>
      <c r="G9" s="15"/>
      <c r="H9" s="15"/>
      <c r="I9" s="15"/>
    </row>
    <row r="10" spans="1:9" ht="19.5" customHeight="1">
      <c r="A10" s="19" t="s">
        <v>20</v>
      </c>
      <c r="B10" s="24">
        <v>10</v>
      </c>
      <c r="C10" s="21" t="s">
        <v>19</v>
      </c>
      <c r="D10" s="22">
        <v>0.05</v>
      </c>
      <c r="E10" s="20">
        <v>5000</v>
      </c>
      <c r="F10" s="27">
        <f>FV(D10,B10,-E10)</f>
        <v>62889.462677744152</v>
      </c>
      <c r="G10" s="15"/>
      <c r="H10" s="15"/>
      <c r="I10" s="15"/>
    </row>
    <row r="11" spans="1:9" ht="9" customHeight="1">
      <c r="A11" s="17"/>
      <c r="B11" s="17"/>
      <c r="C11" s="17"/>
      <c r="D11" s="17"/>
      <c r="E11" s="17"/>
      <c r="F11" s="17"/>
      <c r="G11" s="18"/>
      <c r="H11" s="18"/>
      <c r="I11" s="18"/>
    </row>
    <row r="12" spans="1:9" ht="19.5" customHeight="1">
      <c r="A12" s="155" t="s">
        <v>22</v>
      </c>
      <c r="B12" s="156"/>
      <c r="C12" s="156"/>
      <c r="D12" s="156"/>
      <c r="E12" s="156"/>
      <c r="F12" s="157"/>
      <c r="G12" s="15"/>
      <c r="H12" s="15"/>
      <c r="I12" s="15"/>
    </row>
    <row r="13" spans="1:9" ht="19.5" customHeight="1">
      <c r="A13" s="28" t="s">
        <v>18</v>
      </c>
      <c r="B13" s="29">
        <v>30000</v>
      </c>
      <c r="C13" s="30" t="s">
        <v>19</v>
      </c>
      <c r="D13" s="31">
        <v>0.08</v>
      </c>
      <c r="E13" s="32" t="s">
        <v>20</v>
      </c>
      <c r="F13" s="33">
        <v>3</v>
      </c>
      <c r="G13" s="15"/>
      <c r="H13" s="15"/>
      <c r="I13" s="15"/>
    </row>
    <row r="14" spans="1:9" ht="28.5" customHeight="1">
      <c r="A14" s="34"/>
      <c r="B14" s="35"/>
      <c r="C14" s="36" t="s">
        <v>23</v>
      </c>
      <c r="D14" s="36" t="s">
        <v>24</v>
      </c>
      <c r="E14" s="37" t="s">
        <v>25</v>
      </c>
      <c r="F14" s="38">
        <f>B13</f>
        <v>30000</v>
      </c>
      <c r="G14" s="15"/>
      <c r="H14" s="15"/>
      <c r="I14" s="15"/>
    </row>
    <row r="15" spans="1:9" ht="19.5" customHeight="1">
      <c r="A15" s="143" t="s">
        <v>3</v>
      </c>
      <c r="B15" s="39">
        <v>1</v>
      </c>
      <c r="C15" s="40">
        <f>PMT($D$13/12,$F$13*12,-$B$13,1)</f>
        <v>940.06629414413067</v>
      </c>
      <c r="D15" s="41">
        <f t="shared" ref="D15:D50" si="0">IPMT($D$13/12,B15,$F$13*12,-$B$13)</f>
        <v>200</v>
      </c>
      <c r="E15" s="42">
        <f t="shared" ref="E15:E50" si="1">PPMT($D$13/12,B15,$F$13*12,-$B$13)</f>
        <v>740.09096384292548</v>
      </c>
      <c r="F15" s="43">
        <f t="shared" ref="F15:F50" si="2">F14-E15</f>
        <v>29259.909036157074</v>
      </c>
      <c r="G15" s="44"/>
      <c r="H15" s="15"/>
      <c r="I15" s="15"/>
    </row>
    <row r="16" spans="1:9" ht="19.5" customHeight="1">
      <c r="A16" s="144"/>
      <c r="B16" s="45">
        <v>2</v>
      </c>
      <c r="C16" s="46">
        <f t="shared" ref="C16:C50" si="3">PMT($D$13/12,$F$13*12,-$B$13)</f>
        <v>940.09096384292548</v>
      </c>
      <c r="D16" s="47">
        <f t="shared" si="0"/>
        <v>195.06606024104721</v>
      </c>
      <c r="E16" s="47">
        <f t="shared" si="1"/>
        <v>745.02490360187835</v>
      </c>
      <c r="F16" s="48">
        <f t="shared" si="2"/>
        <v>28514.884132555195</v>
      </c>
      <c r="G16" s="44"/>
      <c r="H16" s="15"/>
      <c r="I16" s="15"/>
    </row>
    <row r="17" spans="1:9" ht="19.5" customHeight="1">
      <c r="A17" s="144"/>
      <c r="B17" s="45">
        <v>3</v>
      </c>
      <c r="C17" s="46">
        <f t="shared" si="3"/>
        <v>940.09096384292548</v>
      </c>
      <c r="D17" s="47">
        <f t="shared" si="0"/>
        <v>190.09922755036797</v>
      </c>
      <c r="E17" s="47">
        <f t="shared" si="1"/>
        <v>749.99173629255756</v>
      </c>
      <c r="F17" s="48">
        <f t="shared" si="2"/>
        <v>27764.892396262636</v>
      </c>
      <c r="G17" s="44"/>
      <c r="H17" s="15"/>
      <c r="I17" s="15"/>
    </row>
    <row r="18" spans="1:9" ht="19.5" customHeight="1">
      <c r="A18" s="144"/>
      <c r="B18" s="45">
        <v>4</v>
      </c>
      <c r="C18" s="46">
        <f t="shared" si="3"/>
        <v>940.09096384292548</v>
      </c>
      <c r="D18" s="47">
        <f>IPMT($D$13/12,B18,$F$13*12,-$B$13)</f>
        <v>185.09928264175093</v>
      </c>
      <c r="E18" s="47">
        <f t="shared" si="1"/>
        <v>754.99168120117452</v>
      </c>
      <c r="F18" s="48">
        <f t="shared" si="2"/>
        <v>27009.90071506146</v>
      </c>
      <c r="G18" s="44"/>
      <c r="H18" s="15"/>
      <c r="I18" s="15"/>
    </row>
    <row r="19" spans="1:9" ht="19.5" customHeight="1">
      <c r="A19" s="144"/>
      <c r="B19" s="45">
        <v>5</v>
      </c>
      <c r="C19" s="46">
        <f t="shared" si="3"/>
        <v>940.09096384292548</v>
      </c>
      <c r="D19" s="47">
        <f t="shared" si="0"/>
        <v>180.06600476707644</v>
      </c>
      <c r="E19" s="47">
        <f t="shared" si="1"/>
        <v>760.0249590758491</v>
      </c>
      <c r="F19" s="48">
        <f t="shared" si="2"/>
        <v>26249.875755985609</v>
      </c>
      <c r="G19" s="44"/>
      <c r="H19" s="15"/>
      <c r="I19" s="15"/>
    </row>
    <row r="20" spans="1:9" ht="19.5" customHeight="1">
      <c r="A20" s="144"/>
      <c r="B20" s="45">
        <v>6</v>
      </c>
      <c r="C20" s="46">
        <f t="shared" si="3"/>
        <v>940.09096384292548</v>
      </c>
      <c r="D20" s="47">
        <f t="shared" si="0"/>
        <v>174.99917170657079</v>
      </c>
      <c r="E20" s="47">
        <f t="shared" si="1"/>
        <v>765.09179213635468</v>
      </c>
      <c r="F20" s="48">
        <f t="shared" si="2"/>
        <v>25484.783963849255</v>
      </c>
      <c r="G20" s="15"/>
      <c r="H20" s="15"/>
      <c r="I20" s="15"/>
    </row>
    <row r="21" spans="1:9" ht="19.5" customHeight="1">
      <c r="A21" s="144"/>
      <c r="B21" s="45">
        <v>7</v>
      </c>
      <c r="C21" s="46">
        <f t="shared" si="3"/>
        <v>940.09096384292548</v>
      </c>
      <c r="D21" s="47">
        <f t="shared" si="0"/>
        <v>169.89855975899511</v>
      </c>
      <c r="E21" s="47">
        <f t="shared" si="1"/>
        <v>770.19240408393046</v>
      </c>
      <c r="F21" s="48">
        <f t="shared" si="2"/>
        <v>24714.591559765326</v>
      </c>
      <c r="G21" s="15"/>
      <c r="H21" s="15"/>
      <c r="I21" s="15"/>
    </row>
    <row r="22" spans="1:9" ht="19.5" customHeight="1">
      <c r="A22" s="144"/>
      <c r="B22" s="45">
        <v>8</v>
      </c>
      <c r="C22" s="46">
        <f t="shared" si="3"/>
        <v>940.09096384292548</v>
      </c>
      <c r="D22" s="47">
        <f t="shared" si="0"/>
        <v>164.76394373176888</v>
      </c>
      <c r="E22" s="47">
        <f t="shared" si="1"/>
        <v>775.32702011115668</v>
      </c>
      <c r="F22" s="48">
        <f t="shared" si="2"/>
        <v>23939.26453965417</v>
      </c>
      <c r="G22" s="15"/>
      <c r="H22" s="15"/>
      <c r="I22" s="15"/>
    </row>
    <row r="23" spans="1:9" ht="19.5" customHeight="1">
      <c r="A23" s="144"/>
      <c r="B23" s="45">
        <v>9</v>
      </c>
      <c r="C23" s="46">
        <f t="shared" si="3"/>
        <v>940.09096384292548</v>
      </c>
      <c r="D23" s="47">
        <f t="shared" si="0"/>
        <v>159.59509693102783</v>
      </c>
      <c r="E23" s="47">
        <f t="shared" si="1"/>
        <v>780.49586691189779</v>
      </c>
      <c r="F23" s="48">
        <f t="shared" si="2"/>
        <v>23158.768672742273</v>
      </c>
      <c r="G23" s="15"/>
      <c r="H23" s="15"/>
      <c r="I23" s="15"/>
    </row>
    <row r="24" spans="1:9" ht="19.5" customHeight="1">
      <c r="A24" s="144"/>
      <c r="B24" s="45">
        <v>10</v>
      </c>
      <c r="C24" s="46">
        <f t="shared" si="3"/>
        <v>940.09096384292548</v>
      </c>
      <c r="D24" s="47">
        <f t="shared" si="0"/>
        <v>154.39179115161519</v>
      </c>
      <c r="E24" s="47">
        <f t="shared" si="1"/>
        <v>785.69917269131031</v>
      </c>
      <c r="F24" s="48">
        <f t="shared" si="2"/>
        <v>22373.069500050962</v>
      </c>
      <c r="G24" s="15"/>
      <c r="H24" s="15"/>
      <c r="I24" s="15"/>
    </row>
    <row r="25" spans="1:9" ht="19.5" customHeight="1">
      <c r="A25" s="144"/>
      <c r="B25" s="45">
        <v>11</v>
      </c>
      <c r="C25" s="46">
        <f t="shared" si="3"/>
        <v>940.09096384292548</v>
      </c>
      <c r="D25" s="47">
        <f t="shared" si="0"/>
        <v>149.15379666700645</v>
      </c>
      <c r="E25" s="47">
        <f t="shared" si="1"/>
        <v>790.93716717591917</v>
      </c>
      <c r="F25" s="48">
        <f t="shared" si="2"/>
        <v>21582.132332875044</v>
      </c>
      <c r="G25" s="15"/>
      <c r="H25" s="15"/>
      <c r="I25" s="15"/>
    </row>
    <row r="26" spans="1:9" ht="19.5" customHeight="1">
      <c r="A26" s="144"/>
      <c r="B26" s="45">
        <v>12</v>
      </c>
      <c r="C26" s="46">
        <f t="shared" si="3"/>
        <v>940.09096384292548</v>
      </c>
      <c r="D26" s="47">
        <f t="shared" si="0"/>
        <v>143.88088221916701</v>
      </c>
      <c r="E26" s="47">
        <f t="shared" si="1"/>
        <v>796.21008162375858</v>
      </c>
      <c r="F26" s="48">
        <f t="shared" si="2"/>
        <v>20785.922251251286</v>
      </c>
      <c r="G26" s="15"/>
      <c r="H26" s="15"/>
      <c r="I26" s="15"/>
    </row>
    <row r="27" spans="1:9" ht="19.5" customHeight="1">
      <c r="A27" s="144"/>
      <c r="B27" s="45">
        <v>13</v>
      </c>
      <c r="C27" s="46">
        <f t="shared" si="3"/>
        <v>940.09096384292548</v>
      </c>
      <c r="D27" s="47">
        <f t="shared" si="0"/>
        <v>138.57281500834193</v>
      </c>
      <c r="E27" s="47">
        <f t="shared" si="1"/>
        <v>801.5181488345836</v>
      </c>
      <c r="F27" s="48">
        <f t="shared" si="2"/>
        <v>19984.404102416702</v>
      </c>
      <c r="G27" s="15"/>
      <c r="H27" s="15"/>
      <c r="I27" s="15"/>
    </row>
    <row r="28" spans="1:9" ht="19.5" customHeight="1">
      <c r="A28" s="144"/>
      <c r="B28" s="45">
        <v>14</v>
      </c>
      <c r="C28" s="46">
        <f t="shared" si="3"/>
        <v>940.09096384292548</v>
      </c>
      <c r="D28" s="47">
        <f t="shared" si="0"/>
        <v>133.22936068277804</v>
      </c>
      <c r="E28" s="47">
        <f t="shared" si="1"/>
        <v>806.86160316014741</v>
      </c>
      <c r="F28" s="48">
        <f t="shared" si="2"/>
        <v>19177.542499256553</v>
      </c>
      <c r="G28" s="15"/>
      <c r="H28" s="15"/>
      <c r="I28" s="15"/>
    </row>
    <row r="29" spans="1:9" ht="19.5" customHeight="1">
      <c r="A29" s="144"/>
      <c r="B29" s="45">
        <v>15</v>
      </c>
      <c r="C29" s="46">
        <f t="shared" si="3"/>
        <v>940.09096384292548</v>
      </c>
      <c r="D29" s="47">
        <f t="shared" si="0"/>
        <v>127.85028332837707</v>
      </c>
      <c r="E29" s="47">
        <f t="shared" si="1"/>
        <v>812.24068051454844</v>
      </c>
      <c r="F29" s="48">
        <f t="shared" si="2"/>
        <v>18365.301818742006</v>
      </c>
      <c r="G29" s="15"/>
      <c r="H29" s="15"/>
      <c r="I29" s="15"/>
    </row>
    <row r="30" spans="1:9" ht="19.5" customHeight="1">
      <c r="A30" s="144"/>
      <c r="B30" s="45">
        <v>16</v>
      </c>
      <c r="C30" s="46">
        <f t="shared" si="3"/>
        <v>940.09096384292548</v>
      </c>
      <c r="D30" s="47">
        <f t="shared" si="0"/>
        <v>122.43534545828007</v>
      </c>
      <c r="E30" s="47">
        <f t="shared" si="1"/>
        <v>817.65561838464555</v>
      </c>
      <c r="F30" s="48">
        <f t="shared" si="2"/>
        <v>17547.646200357362</v>
      </c>
      <c r="G30" s="15"/>
      <c r="H30" s="15"/>
      <c r="I30" s="15"/>
    </row>
    <row r="31" spans="1:9" ht="19.5" customHeight="1">
      <c r="A31" s="144"/>
      <c r="B31" s="45">
        <v>17</v>
      </c>
      <c r="C31" s="46">
        <f t="shared" si="3"/>
        <v>940.09096384292548</v>
      </c>
      <c r="D31" s="47">
        <f t="shared" si="0"/>
        <v>116.98430800238245</v>
      </c>
      <c r="E31" s="47">
        <f t="shared" si="1"/>
        <v>823.10665584054311</v>
      </c>
      <c r="F31" s="48">
        <f t="shared" si="2"/>
        <v>16724.539544516818</v>
      </c>
      <c r="G31" s="15"/>
      <c r="H31" s="15"/>
      <c r="I31" s="15"/>
    </row>
    <row r="32" spans="1:9" ht="19.5" customHeight="1">
      <c r="A32" s="144"/>
      <c r="B32" s="45">
        <v>18</v>
      </c>
      <c r="C32" s="46">
        <f t="shared" si="3"/>
        <v>940.09096384292548</v>
      </c>
      <c r="D32" s="47">
        <f t="shared" si="0"/>
        <v>111.49693029677881</v>
      </c>
      <c r="E32" s="47">
        <f t="shared" si="1"/>
        <v>828.59403354614665</v>
      </c>
      <c r="F32" s="48">
        <f t="shared" si="2"/>
        <v>15895.945510970671</v>
      </c>
      <c r="G32" s="15"/>
      <c r="H32" s="15"/>
      <c r="I32" s="15"/>
    </row>
    <row r="33" spans="1:9" ht="19.5" customHeight="1">
      <c r="A33" s="144"/>
      <c r="B33" s="45">
        <v>19</v>
      </c>
      <c r="C33" s="46">
        <f t="shared" si="3"/>
        <v>940.09096384292548</v>
      </c>
      <c r="D33" s="47">
        <f t="shared" si="0"/>
        <v>105.97297007313783</v>
      </c>
      <c r="E33" s="47">
        <f t="shared" si="1"/>
        <v>834.11799376978774</v>
      </c>
      <c r="F33" s="48">
        <f t="shared" si="2"/>
        <v>15061.827517200883</v>
      </c>
      <c r="G33" s="15"/>
      <c r="H33" s="15"/>
      <c r="I33" s="15"/>
    </row>
    <row r="34" spans="1:9" ht="19.5" customHeight="1">
      <c r="A34" s="144"/>
      <c r="B34" s="45">
        <v>20</v>
      </c>
      <c r="C34" s="46">
        <f t="shared" si="3"/>
        <v>940.09096384292548</v>
      </c>
      <c r="D34" s="47">
        <f t="shared" si="0"/>
        <v>100.41218344800591</v>
      </c>
      <c r="E34" s="47">
        <f t="shared" si="1"/>
        <v>839.67878039491973</v>
      </c>
      <c r="F34" s="48">
        <f t="shared" si="2"/>
        <v>14222.148736805964</v>
      </c>
      <c r="G34" s="15"/>
      <c r="H34" s="15"/>
      <c r="I34" s="15"/>
    </row>
    <row r="35" spans="1:9" ht="19.5" customHeight="1">
      <c r="A35" s="144"/>
      <c r="B35" s="45">
        <v>21</v>
      </c>
      <c r="C35" s="46">
        <f t="shared" si="3"/>
        <v>940.09096384292548</v>
      </c>
      <c r="D35" s="47">
        <f t="shared" si="0"/>
        <v>94.81432491203978</v>
      </c>
      <c r="E35" s="47">
        <f t="shared" si="1"/>
        <v>845.27663893088572</v>
      </c>
      <c r="F35" s="48">
        <f t="shared" si="2"/>
        <v>13376.872097875079</v>
      </c>
      <c r="G35" s="15"/>
      <c r="H35" s="15"/>
      <c r="I35" s="15"/>
    </row>
    <row r="36" spans="1:9" ht="19.5" customHeight="1">
      <c r="A36" s="144"/>
      <c r="B36" s="45">
        <v>22</v>
      </c>
      <c r="C36" s="46">
        <f t="shared" si="3"/>
        <v>940.09096384292548</v>
      </c>
      <c r="D36" s="47">
        <f t="shared" si="0"/>
        <v>89.179147319167214</v>
      </c>
      <c r="E36" s="47">
        <f t="shared" si="1"/>
        <v>850.91181652375838</v>
      </c>
      <c r="F36" s="48">
        <f t="shared" si="2"/>
        <v>12525.960281351321</v>
      </c>
      <c r="G36" s="15"/>
      <c r="H36" s="15"/>
      <c r="I36" s="15"/>
    </row>
    <row r="37" spans="1:9" ht="19.5" customHeight="1">
      <c r="A37" s="144"/>
      <c r="B37" s="45">
        <v>23</v>
      </c>
      <c r="C37" s="46">
        <f t="shared" si="3"/>
        <v>940.09096384292548</v>
      </c>
      <c r="D37" s="47">
        <f t="shared" si="0"/>
        <v>83.506401875675493</v>
      </c>
      <c r="E37" s="47">
        <f t="shared" si="1"/>
        <v>856.58456196725001</v>
      </c>
      <c r="F37" s="48">
        <f t="shared" si="2"/>
        <v>11669.375719384072</v>
      </c>
      <c r="G37" s="15"/>
      <c r="H37" s="15"/>
      <c r="I37" s="15"/>
    </row>
    <row r="38" spans="1:9" ht="19.5" customHeight="1">
      <c r="A38" s="144"/>
      <c r="B38" s="45">
        <v>24</v>
      </c>
      <c r="C38" s="46">
        <f t="shared" si="3"/>
        <v>940.09096384292548</v>
      </c>
      <c r="D38" s="47">
        <f t="shared" si="0"/>
        <v>77.79583812922715</v>
      </c>
      <c r="E38" s="47">
        <f t="shared" si="1"/>
        <v>862.29512571369833</v>
      </c>
      <c r="F38" s="48">
        <f t="shared" si="2"/>
        <v>10807.080593670373</v>
      </c>
      <c r="G38" s="15"/>
      <c r="H38" s="15"/>
      <c r="I38" s="15"/>
    </row>
    <row r="39" spans="1:9" ht="19.5" customHeight="1">
      <c r="A39" s="144"/>
      <c r="B39" s="45">
        <v>25</v>
      </c>
      <c r="C39" s="46">
        <f t="shared" si="3"/>
        <v>940.09096384292548</v>
      </c>
      <c r="D39" s="47">
        <f t="shared" si="0"/>
        <v>72.047203957802495</v>
      </c>
      <c r="E39" s="47">
        <f t="shared" si="1"/>
        <v>868.04375988512311</v>
      </c>
      <c r="F39" s="48">
        <f t="shared" si="2"/>
        <v>9939.0368337852487</v>
      </c>
      <c r="G39" s="15"/>
      <c r="H39" s="15"/>
      <c r="I39" s="15"/>
    </row>
    <row r="40" spans="1:9" ht="19.5" customHeight="1">
      <c r="A40" s="144"/>
      <c r="B40" s="45">
        <v>26</v>
      </c>
      <c r="C40" s="46">
        <f t="shared" si="3"/>
        <v>940.09096384292548</v>
      </c>
      <c r="D40" s="47">
        <f t="shared" si="0"/>
        <v>66.260245558568357</v>
      </c>
      <c r="E40" s="47">
        <f t="shared" si="1"/>
        <v>873.8307182843572</v>
      </c>
      <c r="F40" s="48">
        <f t="shared" si="2"/>
        <v>9065.2061155008923</v>
      </c>
      <c r="G40" s="15"/>
      <c r="H40" s="15"/>
      <c r="I40" s="15"/>
    </row>
    <row r="41" spans="1:9" ht="19.5" customHeight="1">
      <c r="A41" s="144"/>
      <c r="B41" s="45">
        <v>27</v>
      </c>
      <c r="C41" s="46">
        <f t="shared" si="3"/>
        <v>940.09096384292548</v>
      </c>
      <c r="D41" s="47">
        <f t="shared" si="0"/>
        <v>60.434707436672632</v>
      </c>
      <c r="E41" s="47">
        <f t="shared" si="1"/>
        <v>879.65625640625296</v>
      </c>
      <c r="F41" s="48">
        <f t="shared" si="2"/>
        <v>8185.549859094639</v>
      </c>
      <c r="G41" s="15"/>
      <c r="H41" s="15"/>
      <c r="I41" s="15"/>
    </row>
    <row r="42" spans="1:9" ht="19.5" customHeight="1">
      <c r="A42" s="144"/>
      <c r="B42" s="45">
        <v>28</v>
      </c>
      <c r="C42" s="46">
        <f t="shared" si="3"/>
        <v>940.09096384292548</v>
      </c>
      <c r="D42" s="47">
        <f t="shared" si="0"/>
        <v>54.570332393964279</v>
      </c>
      <c r="E42" s="47">
        <f t="shared" si="1"/>
        <v>885.52063144896124</v>
      </c>
      <c r="F42" s="48">
        <f t="shared" si="2"/>
        <v>7300.0292276456776</v>
      </c>
      <c r="G42" s="15"/>
      <c r="H42" s="15"/>
      <c r="I42" s="15"/>
    </row>
    <row r="43" spans="1:9" ht="19.5" customHeight="1">
      <c r="A43" s="144"/>
      <c r="B43" s="45">
        <v>29</v>
      </c>
      <c r="C43" s="46">
        <f t="shared" si="3"/>
        <v>940.09096384292548</v>
      </c>
      <c r="D43" s="47">
        <f t="shared" si="0"/>
        <v>48.666861517637862</v>
      </c>
      <c r="E43" s="47">
        <f t="shared" si="1"/>
        <v>891.42410232528755</v>
      </c>
      <c r="F43" s="48">
        <f t="shared" si="2"/>
        <v>6408.6051253203896</v>
      </c>
      <c r="G43" s="15"/>
      <c r="H43" s="15"/>
      <c r="I43" s="15"/>
    </row>
    <row r="44" spans="1:9" ht="19.5" customHeight="1">
      <c r="A44" s="144"/>
      <c r="B44" s="45">
        <v>30</v>
      </c>
      <c r="C44" s="46">
        <f t="shared" si="3"/>
        <v>940.09096384292548</v>
      </c>
      <c r="D44" s="47">
        <f t="shared" si="0"/>
        <v>42.724034168802611</v>
      </c>
      <c r="E44" s="47">
        <f t="shared" si="1"/>
        <v>897.36692967412296</v>
      </c>
      <c r="F44" s="48">
        <f t="shared" si="2"/>
        <v>5511.2381956462668</v>
      </c>
      <c r="G44" s="15"/>
      <c r="H44" s="15"/>
      <c r="I44" s="15"/>
    </row>
    <row r="45" spans="1:9" ht="19.5" customHeight="1">
      <c r="A45" s="144"/>
      <c r="B45" s="45">
        <v>31</v>
      </c>
      <c r="C45" s="46">
        <f t="shared" si="3"/>
        <v>940.09096384292548</v>
      </c>
      <c r="D45" s="47">
        <f t="shared" si="0"/>
        <v>36.741587970975132</v>
      </c>
      <c r="E45" s="47">
        <f t="shared" si="1"/>
        <v>903.34937587195043</v>
      </c>
      <c r="F45" s="48">
        <f t="shared" si="2"/>
        <v>4607.8888197743163</v>
      </c>
      <c r="G45" s="15"/>
      <c r="H45" s="15"/>
      <c r="I45" s="15"/>
    </row>
    <row r="46" spans="1:9" ht="19.5" customHeight="1">
      <c r="A46" s="144"/>
      <c r="B46" s="45">
        <v>32</v>
      </c>
      <c r="C46" s="46">
        <f t="shared" si="3"/>
        <v>940.09096384292548</v>
      </c>
      <c r="D46" s="47">
        <f t="shared" si="0"/>
        <v>30.719258798495463</v>
      </c>
      <c r="E46" s="47">
        <f t="shared" si="1"/>
        <v>909.37170504443009</v>
      </c>
      <c r="F46" s="48">
        <f t="shared" si="2"/>
        <v>3698.5171147298861</v>
      </c>
      <c r="G46" s="15"/>
      <c r="H46" s="15"/>
      <c r="I46" s="15"/>
    </row>
    <row r="47" spans="1:9" ht="19.5" customHeight="1">
      <c r="A47" s="144"/>
      <c r="B47" s="45">
        <v>33</v>
      </c>
      <c r="C47" s="46">
        <f t="shared" si="3"/>
        <v>940.09096384292548</v>
      </c>
      <c r="D47" s="47">
        <f t="shared" si="0"/>
        <v>24.656780764865925</v>
      </c>
      <c r="E47" s="47">
        <f t="shared" si="1"/>
        <v>915.43418307805962</v>
      </c>
      <c r="F47" s="48">
        <f t="shared" si="2"/>
        <v>2783.0829316518266</v>
      </c>
      <c r="G47" s="15"/>
      <c r="H47" s="15"/>
      <c r="I47" s="15"/>
    </row>
    <row r="48" spans="1:9" ht="19.5" customHeight="1">
      <c r="A48" s="144"/>
      <c r="B48" s="45">
        <v>34</v>
      </c>
      <c r="C48" s="46">
        <f t="shared" si="3"/>
        <v>940.09096384292548</v>
      </c>
      <c r="D48" s="47">
        <f t="shared" si="0"/>
        <v>18.553886211012191</v>
      </c>
      <c r="E48" s="47">
        <f t="shared" si="1"/>
        <v>921.53707763191335</v>
      </c>
      <c r="F48" s="48">
        <f t="shared" si="2"/>
        <v>1861.5458540199133</v>
      </c>
      <c r="G48" s="15"/>
      <c r="H48" s="15"/>
      <c r="I48" s="15"/>
    </row>
    <row r="49" spans="1:9" ht="19.5" customHeight="1">
      <c r="A49" s="144"/>
      <c r="B49" s="45">
        <v>35</v>
      </c>
      <c r="C49" s="46">
        <f t="shared" si="3"/>
        <v>940.09096384292548</v>
      </c>
      <c r="D49" s="47">
        <f t="shared" si="0"/>
        <v>12.410305693466102</v>
      </c>
      <c r="E49" s="47">
        <f t="shared" si="1"/>
        <v>927.6806581494593</v>
      </c>
      <c r="F49" s="48">
        <f t="shared" si="2"/>
        <v>933.86519587045404</v>
      </c>
      <c r="G49" s="15"/>
      <c r="H49" s="15"/>
      <c r="I49" s="15"/>
    </row>
    <row r="50" spans="1:9" ht="19.5" customHeight="1">
      <c r="A50" s="145"/>
      <c r="B50" s="49">
        <v>36</v>
      </c>
      <c r="C50" s="50">
        <f t="shared" si="3"/>
        <v>940.09096384292548</v>
      </c>
      <c r="D50" s="51">
        <f t="shared" si="0"/>
        <v>6.225767972469705</v>
      </c>
      <c r="E50" s="51">
        <f t="shared" si="1"/>
        <v>933.86519587045575</v>
      </c>
      <c r="F50" s="52">
        <f t="shared" si="2"/>
        <v>-1.7053025658242404E-12</v>
      </c>
      <c r="G50" s="15"/>
      <c r="H50" s="15"/>
      <c r="I50" s="15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>
      <selection activeCell="E3" sqref="E3"/>
    </sheetView>
  </sheetViews>
  <sheetFormatPr baseColWidth="10" defaultRowHeight="19.5" customHeight="1"/>
  <cols>
    <col min="1" max="1" width="24.625" customWidth="1"/>
    <col min="2" max="2" width="21.75" customWidth="1"/>
    <col min="3" max="3" width="11.5" customWidth="1"/>
    <col min="4" max="4" width="14.5" customWidth="1"/>
    <col min="5" max="5" width="29.625" bestFit="1" customWidth="1"/>
    <col min="6" max="6" width="25.75" customWidth="1"/>
    <col min="7" max="7" width="10.875" customWidth="1"/>
  </cols>
  <sheetData>
    <row r="1" spans="1:5" ht="26.25" customHeight="1" thickBot="1">
      <c r="A1" s="66" t="s">
        <v>33</v>
      </c>
      <c r="B1" s="66"/>
      <c r="D1" s="66" t="s">
        <v>71</v>
      </c>
      <c r="E1" s="66"/>
    </row>
    <row r="2" spans="1:5" ht="19.5" customHeight="1">
      <c r="A2" t="s">
        <v>34</v>
      </c>
      <c r="B2" s="3">
        <v>0.05</v>
      </c>
      <c r="D2" s="71" t="s">
        <v>37</v>
      </c>
      <c r="E2" s="69" t="s">
        <v>70</v>
      </c>
    </row>
    <row r="3" spans="1:5" ht="19.5" customHeight="1">
      <c r="A3" t="s">
        <v>35</v>
      </c>
      <c r="B3">
        <v>20</v>
      </c>
      <c r="D3" s="7" t="s">
        <v>38</v>
      </c>
      <c r="E3" t="s">
        <v>82</v>
      </c>
    </row>
    <row r="4" spans="1:5" ht="19.5" customHeight="1">
      <c r="A4" t="s">
        <v>36</v>
      </c>
      <c r="B4" s="1">
        <v>200000</v>
      </c>
      <c r="D4" s="72" t="s">
        <v>39</v>
      </c>
      <c r="E4" s="70" t="s">
        <v>69</v>
      </c>
    </row>
    <row r="5" spans="1:5" ht="19.5" customHeight="1" thickBot="1">
      <c r="A5" s="67" t="s">
        <v>40</v>
      </c>
      <c r="B5" s="68">
        <f>PMT(B2/12,B3*12,-B4,1)</f>
        <v>1319.9090455425894</v>
      </c>
    </row>
    <row r="6" spans="1:5" ht="19.5" customHeight="1" thickTop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tabSelected="1" workbookViewId="0">
      <selection activeCell="B6" sqref="B6"/>
    </sheetView>
  </sheetViews>
  <sheetFormatPr baseColWidth="10" defaultRowHeight="14.25"/>
  <cols>
    <col min="1" max="1" width="26.625" customWidth="1"/>
    <col min="2" max="2" width="20.625" bestFit="1" customWidth="1"/>
    <col min="3" max="5" width="1.75" customWidth="1"/>
    <col min="6" max="6" width="33.75" customWidth="1"/>
    <col min="7" max="7" width="19.25" customWidth="1"/>
    <col min="9" max="9" width="28.875" bestFit="1" customWidth="1"/>
    <col min="10" max="10" width="19.5" customWidth="1"/>
  </cols>
  <sheetData>
    <row r="1" spans="1:10" ht="17.45" customHeight="1" thickBot="1">
      <c r="A1" s="64" t="s">
        <v>30</v>
      </c>
      <c r="B1" s="64"/>
      <c r="D1" s="87"/>
      <c r="F1" s="64" t="s">
        <v>54</v>
      </c>
      <c r="G1" s="64"/>
    </row>
    <row r="2" spans="1:10" ht="36.6" customHeight="1">
      <c r="A2" s="158" t="s">
        <v>28</v>
      </c>
      <c r="B2" s="158"/>
      <c r="D2" s="87"/>
      <c r="F2" s="158" t="s">
        <v>50</v>
      </c>
      <c r="G2" s="158"/>
    </row>
    <row r="3" spans="1:10" ht="22.15" customHeight="1">
      <c r="A3" s="53" t="s">
        <v>20</v>
      </c>
      <c r="B3" s="63">
        <v>25</v>
      </c>
      <c r="D3" s="87"/>
      <c r="F3" s="53" t="s">
        <v>20</v>
      </c>
      <c r="G3" s="63">
        <v>25</v>
      </c>
    </row>
    <row r="4" spans="1:10" ht="22.15" customHeight="1">
      <c r="A4" s="54" t="s">
        <v>0</v>
      </c>
      <c r="B4" s="55">
        <v>0.05</v>
      </c>
      <c r="D4" s="87"/>
      <c r="F4" s="54" t="s">
        <v>0</v>
      </c>
      <c r="G4" s="55">
        <v>0.05</v>
      </c>
    </row>
    <row r="5" spans="1:10" ht="22.15" customHeight="1">
      <c r="A5" s="5" t="s">
        <v>27</v>
      </c>
      <c r="B5" s="56">
        <v>2000</v>
      </c>
      <c r="D5" s="87"/>
      <c r="F5" s="5" t="s">
        <v>51</v>
      </c>
      <c r="G5" s="56">
        <v>350000</v>
      </c>
    </row>
    <row r="6" spans="1:10" s="5" customFormat="1" ht="22.15" customHeight="1" thickBot="1">
      <c r="A6" s="61" t="s">
        <v>29</v>
      </c>
      <c r="B6" s="65">
        <f>FV(B4,B3,-B5)</f>
        <v>95454.197635975434</v>
      </c>
      <c r="D6" s="87"/>
      <c r="F6" s="61" t="s">
        <v>52</v>
      </c>
      <c r="G6" s="65">
        <f>PMT(G4/12,G3*12,-G5)</f>
        <v>2046.0651452779268</v>
      </c>
      <c r="I6"/>
      <c r="J6"/>
    </row>
    <row r="7" spans="1:10" s="5" customFormat="1" ht="15" thickTop="1">
      <c r="D7" s="87"/>
      <c r="I7"/>
      <c r="J7"/>
    </row>
    <row r="8" spans="1:10">
      <c r="A8" s="5" t="s">
        <v>31</v>
      </c>
      <c r="B8" s="12" t="s">
        <v>32</v>
      </c>
      <c r="D8" s="87"/>
      <c r="F8" s="5" t="s">
        <v>31</v>
      </c>
      <c r="G8" s="12" t="s">
        <v>53</v>
      </c>
    </row>
    <row r="9" spans="1:10">
      <c r="D9" s="87"/>
    </row>
    <row r="10" spans="1:10" ht="15.75" thickBot="1">
      <c r="A10" s="61" t="s">
        <v>12</v>
      </c>
      <c r="B10" s="65">
        <v>100000</v>
      </c>
      <c r="D10" s="87"/>
      <c r="F10" s="61" t="s">
        <v>12</v>
      </c>
      <c r="G10" s="65">
        <v>2000</v>
      </c>
    </row>
    <row r="11" spans="1:10" ht="15" thickTop="1"/>
    <row r="12" spans="1:10" ht="15">
      <c r="A12" s="7" t="s">
        <v>128</v>
      </c>
      <c r="F12" s="7" t="s">
        <v>129</v>
      </c>
    </row>
    <row r="13" spans="1:10">
      <c r="A13" t="s">
        <v>127</v>
      </c>
      <c r="F13" t="s">
        <v>55</v>
      </c>
    </row>
  </sheetData>
  <mergeCells count="2">
    <mergeCell ref="A2:B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A8" sqref="A8:B18"/>
    </sheetView>
  </sheetViews>
  <sheetFormatPr baseColWidth="10" defaultRowHeight="14.25"/>
  <cols>
    <col min="1" max="1" width="26.625" customWidth="1"/>
    <col min="2" max="2" width="12" bestFit="1" customWidth="1"/>
    <col min="4" max="4" width="15.5" bestFit="1" customWidth="1"/>
  </cols>
  <sheetData>
    <row r="1" spans="1:5" ht="16.149999999999999" customHeight="1" thickBot="1">
      <c r="A1" s="58" t="s">
        <v>2</v>
      </c>
      <c r="B1" s="58"/>
    </row>
    <row r="2" spans="1:5" ht="18.600000000000001" customHeight="1">
      <c r="A2" s="5" t="s">
        <v>48</v>
      </c>
      <c r="B2" s="59">
        <v>16000</v>
      </c>
    </row>
    <row r="3" spans="1:5" ht="18.600000000000001" customHeight="1">
      <c r="A3" s="5" t="s">
        <v>0</v>
      </c>
      <c r="B3" s="60">
        <v>7.0000000000000007E-2</v>
      </c>
    </row>
    <row r="4" spans="1:5" ht="18.600000000000001" customHeight="1">
      <c r="A4" s="5" t="s">
        <v>1</v>
      </c>
      <c r="B4" s="5">
        <v>36</v>
      </c>
    </row>
    <row r="5" spans="1:5" s="5" customFormat="1" ht="18.600000000000001" customHeight="1" thickBot="1">
      <c r="A5" s="61" t="s">
        <v>3</v>
      </c>
      <c r="B5" s="62">
        <f>PMT(B3/12,B4,-B2)</f>
        <v>494.03354984595109</v>
      </c>
      <c r="D5"/>
      <c r="E5"/>
    </row>
    <row r="6" spans="1:5" s="5" customFormat="1" ht="37.9" customHeight="1" thickTop="1">
      <c r="D6"/>
      <c r="E6"/>
    </row>
    <row r="7" spans="1:5" s="5" customFormat="1" ht="15">
      <c r="A7" s="10" t="s">
        <v>4</v>
      </c>
      <c r="B7" s="11"/>
      <c r="D7"/>
      <c r="E7"/>
    </row>
    <row r="8" spans="1:5" ht="15">
      <c r="A8" s="5" t="s">
        <v>3</v>
      </c>
      <c r="B8" s="109">
        <f>B5</f>
        <v>494.03354984595109</v>
      </c>
    </row>
    <row r="9" spans="1:5">
      <c r="A9" s="110">
        <v>0.06</v>
      </c>
      <c r="B9" s="111"/>
    </row>
    <row r="10" spans="1:5">
      <c r="A10" s="110">
        <v>6.5000000000000002E-2</v>
      </c>
      <c r="B10" s="111"/>
    </row>
    <row r="11" spans="1:5">
      <c r="A11" s="110">
        <v>7.0000000000000007E-2</v>
      </c>
      <c r="B11" s="111"/>
    </row>
    <row r="12" spans="1:5">
      <c r="A12" s="110">
        <v>7.4999999999999997E-2</v>
      </c>
      <c r="B12" s="111"/>
    </row>
    <row r="13" spans="1:5">
      <c r="A13" s="110">
        <v>0.08</v>
      </c>
      <c r="B13" s="111"/>
    </row>
    <row r="14" spans="1:5">
      <c r="A14" s="110">
        <v>8.5000000000000006E-2</v>
      </c>
      <c r="B14" s="111"/>
    </row>
    <row r="15" spans="1:5">
      <c r="A15" s="110">
        <v>0.09</v>
      </c>
      <c r="B15" s="111"/>
    </row>
    <row r="16" spans="1:5">
      <c r="A16" s="110">
        <v>9.5000000000000001E-2</v>
      </c>
      <c r="B16" s="111"/>
    </row>
    <row r="17" spans="1:2">
      <c r="A17" s="110">
        <v>0.1</v>
      </c>
      <c r="B17" s="111"/>
    </row>
    <row r="18" spans="1:2">
      <c r="A18" s="110">
        <v>0.105</v>
      </c>
      <c r="B18" s="111"/>
    </row>
    <row r="20" spans="1:2" ht="32.25" customHeight="1">
      <c r="A20" s="160" t="s">
        <v>72</v>
      </c>
      <c r="B20" s="160"/>
    </row>
    <row r="21" spans="1:2">
      <c r="A21" s="159" t="s">
        <v>26</v>
      </c>
      <c r="B21" s="159"/>
    </row>
  </sheetData>
  <mergeCells count="2">
    <mergeCell ref="A21:B21"/>
    <mergeCell ref="A20:B20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zoomScale="90" zoomScaleNormal="90" workbookViewId="0">
      <selection activeCell="B4" sqref="B4:J13"/>
    </sheetView>
  </sheetViews>
  <sheetFormatPr baseColWidth="10" defaultRowHeight="28.5" customHeight="1"/>
  <cols>
    <col min="1" max="1" width="29.375" customWidth="1"/>
    <col min="2" max="2" width="13.25" customWidth="1"/>
  </cols>
  <sheetData>
    <row r="1" spans="1:10" ht="28.5" customHeight="1">
      <c r="A1" s="7" t="s">
        <v>5</v>
      </c>
      <c r="B1" s="8">
        <v>0.08</v>
      </c>
    </row>
    <row r="2" spans="1:10" ht="28.5" customHeight="1" thickBot="1">
      <c r="A2" s="61" t="s">
        <v>73</v>
      </c>
      <c r="B2" s="102">
        <v>40000</v>
      </c>
    </row>
    <row r="3" spans="1:10" ht="28.5" customHeight="1" thickTop="1"/>
    <row r="4" spans="1:10" ht="28.5" customHeight="1">
      <c r="A4" s="7" t="s">
        <v>67</v>
      </c>
      <c r="B4" s="138">
        <f>B2*B1</f>
        <v>3200</v>
      </c>
      <c r="C4" s="9">
        <v>43000</v>
      </c>
      <c r="D4" s="9">
        <v>46000</v>
      </c>
      <c r="E4" s="9">
        <v>49000</v>
      </c>
      <c r="F4" s="9">
        <v>52000</v>
      </c>
      <c r="G4" s="9">
        <v>55000</v>
      </c>
      <c r="H4" s="9">
        <v>58000</v>
      </c>
      <c r="I4" s="9">
        <v>61000</v>
      </c>
      <c r="J4" s="9">
        <v>64000</v>
      </c>
    </row>
    <row r="5" spans="1:10" ht="28.5" customHeight="1">
      <c r="A5" s="105" t="s">
        <v>4</v>
      </c>
      <c r="B5" s="103">
        <v>0.06</v>
      </c>
      <c r="C5" s="2"/>
      <c r="D5" s="2"/>
      <c r="E5" s="2"/>
      <c r="F5" s="2"/>
      <c r="G5" s="2"/>
      <c r="H5" s="2"/>
      <c r="I5" s="2"/>
      <c r="J5" s="2"/>
    </row>
    <row r="6" spans="1:10" ht="28.5" customHeight="1">
      <c r="A6" s="105" t="s">
        <v>68</v>
      </c>
      <c r="B6" s="103">
        <v>6.5000000000000002E-2</v>
      </c>
      <c r="C6" s="2"/>
      <c r="D6" s="2"/>
      <c r="E6" s="2"/>
      <c r="F6" s="2"/>
      <c r="G6" s="2"/>
      <c r="H6" s="2"/>
      <c r="I6" s="2"/>
      <c r="J6" s="2"/>
    </row>
    <row r="7" spans="1:10" ht="28.5" customHeight="1">
      <c r="B7" s="103">
        <v>7.0000000000000007E-2</v>
      </c>
      <c r="C7" s="2"/>
      <c r="D7" s="2"/>
      <c r="E7" s="2"/>
      <c r="F7" s="2"/>
      <c r="G7" s="2"/>
      <c r="H7" s="2"/>
      <c r="I7" s="2"/>
      <c r="J7" s="2"/>
    </row>
    <row r="8" spans="1:10" ht="28.5" customHeight="1">
      <c r="B8" s="103">
        <v>7.4999999999999997E-2</v>
      </c>
      <c r="C8" s="2"/>
      <c r="D8" s="2"/>
      <c r="E8" s="2"/>
      <c r="F8" s="2"/>
      <c r="G8" s="2"/>
      <c r="H8" s="2"/>
      <c r="I8" s="2"/>
      <c r="J8" s="2"/>
    </row>
    <row r="9" spans="1:10" ht="28.5" customHeight="1">
      <c r="B9" s="103">
        <v>0.08</v>
      </c>
      <c r="C9" s="2"/>
      <c r="D9" s="2"/>
      <c r="E9" s="2"/>
      <c r="F9" s="2"/>
      <c r="G9" s="2"/>
      <c r="H9" s="2"/>
      <c r="I9" s="2"/>
      <c r="J9" s="2"/>
    </row>
    <row r="10" spans="1:10" ht="28.5" customHeight="1">
      <c r="B10" s="103">
        <v>8.5000000000000006E-2</v>
      </c>
      <c r="C10" s="2"/>
      <c r="D10" s="2"/>
      <c r="E10" s="2"/>
      <c r="F10" s="2"/>
      <c r="G10" s="2"/>
      <c r="H10" s="2"/>
      <c r="I10" s="2"/>
      <c r="J10" s="2"/>
    </row>
    <row r="11" spans="1:10" ht="28.5" customHeight="1">
      <c r="B11" s="103">
        <v>0.09</v>
      </c>
      <c r="C11" s="2"/>
      <c r="D11" s="2"/>
      <c r="E11" s="2"/>
      <c r="F11" s="2"/>
      <c r="G11" s="2"/>
      <c r="H11" s="2"/>
      <c r="I11" s="2"/>
      <c r="J11" s="2"/>
    </row>
    <row r="12" spans="1:10" ht="28.5" customHeight="1">
      <c r="B12" s="103">
        <v>9.5000000000000001E-2</v>
      </c>
      <c r="C12" s="2"/>
      <c r="D12" s="2"/>
      <c r="E12" s="2"/>
      <c r="F12" s="2"/>
      <c r="G12" s="2"/>
      <c r="H12" s="2"/>
      <c r="I12" s="2"/>
      <c r="J12" s="2"/>
    </row>
    <row r="13" spans="1:10" ht="28.5" customHeight="1">
      <c r="B13" s="103">
        <v>0.1</v>
      </c>
      <c r="C13" s="2"/>
      <c r="D13" s="2"/>
      <c r="E13" s="2"/>
      <c r="F13" s="2"/>
      <c r="G13" s="2"/>
      <c r="H13" s="2"/>
      <c r="I13" s="2"/>
      <c r="J13" s="2"/>
    </row>
    <row r="14" spans="1:10" ht="28.5" customHeight="1">
      <c r="B14" s="6"/>
    </row>
    <row r="15" spans="1:10" ht="28.5" customHeight="1">
      <c r="A15" t="s">
        <v>83</v>
      </c>
    </row>
    <row r="16" spans="1:10" ht="28.5" customHeight="1">
      <c r="A16" s="161" t="s">
        <v>84</v>
      </c>
      <c r="B16" s="161"/>
      <c r="C16" s="161"/>
      <c r="D16" s="161"/>
      <c r="E16" s="161"/>
      <c r="F16" s="161"/>
      <c r="G16" s="161"/>
      <c r="H16" s="161"/>
      <c r="I16" s="161"/>
    </row>
    <row r="25" spans="4:4" ht="28.5" customHeight="1">
      <c r="D25" t="s">
        <v>6</v>
      </c>
    </row>
  </sheetData>
  <mergeCells count="1">
    <mergeCell ref="A16:I1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C4D6A-98D7-4FA2-AB2C-0113A289873B}">
  <dimension ref="A1:N40"/>
  <sheetViews>
    <sheetView workbookViewId="0">
      <selection activeCell="A24" sqref="A24"/>
    </sheetView>
  </sheetViews>
  <sheetFormatPr baseColWidth="10" defaultColWidth="11.25" defaultRowHeight="15"/>
  <cols>
    <col min="1" max="1" width="17.875" style="121" customWidth="1"/>
    <col min="2" max="2" width="25.75" style="122" customWidth="1"/>
    <col min="3" max="3" width="10.875" style="123" customWidth="1"/>
    <col min="4" max="4" width="4.25" customWidth="1"/>
    <col min="5" max="5" width="17.875" style="121" customWidth="1"/>
    <col min="6" max="6" width="25.75" style="122" customWidth="1"/>
    <col min="7" max="7" width="11.5" style="123" customWidth="1"/>
    <col min="8" max="8" width="5.375" customWidth="1"/>
    <col min="9" max="9" width="11.25" style="122"/>
    <col min="10" max="10" width="13.375" style="122" customWidth="1"/>
    <col min="11" max="11" width="5.375" style="122" customWidth="1"/>
    <col min="12" max="16384" width="11.25" style="122"/>
  </cols>
  <sheetData>
    <row r="1" spans="1:14">
      <c r="A1" s="121" t="s">
        <v>95</v>
      </c>
      <c r="E1" s="121" t="s">
        <v>95</v>
      </c>
      <c r="I1" s="124" t="s">
        <v>96</v>
      </c>
      <c r="J1" s="125" t="s">
        <v>97</v>
      </c>
      <c r="K1" s="142" t="s">
        <v>98</v>
      </c>
      <c r="L1" s="125">
        <v>1000</v>
      </c>
    </row>
    <row r="2" spans="1:14" ht="15.75" thickBot="1">
      <c r="I2" s="124" t="s">
        <v>99</v>
      </c>
      <c r="J2" s="125" t="s">
        <v>100</v>
      </c>
      <c r="K2" s="126" t="s">
        <v>101</v>
      </c>
      <c r="L2" s="126">
        <v>100</v>
      </c>
    </row>
    <row r="3" spans="1:14">
      <c r="A3" s="127" t="s">
        <v>102</v>
      </c>
      <c r="B3" s="128"/>
      <c r="C3" s="129"/>
      <c r="E3" s="127" t="s">
        <v>102</v>
      </c>
      <c r="F3" s="128"/>
      <c r="G3" s="129"/>
      <c r="I3" s="124"/>
      <c r="J3" s="125" t="s">
        <v>103</v>
      </c>
      <c r="K3" s="141" t="s">
        <v>134</v>
      </c>
      <c r="L3" s="126">
        <v>125</v>
      </c>
    </row>
    <row r="4" spans="1:14">
      <c r="A4" s="130"/>
      <c r="B4" s="122" t="s">
        <v>105</v>
      </c>
      <c r="C4" s="131">
        <v>4500</v>
      </c>
      <c r="E4" s="130"/>
      <c r="F4" s="122" t="s">
        <v>105</v>
      </c>
      <c r="G4" s="131">
        <v>4500</v>
      </c>
      <c r="I4" s="16"/>
      <c r="J4" s="125" t="s">
        <v>106</v>
      </c>
      <c r="K4" s="126" t="s">
        <v>104</v>
      </c>
      <c r="L4" s="126">
        <v>800</v>
      </c>
    </row>
    <row r="5" spans="1:14" ht="15.75" thickBot="1">
      <c r="A5" s="130"/>
      <c r="C5" s="132"/>
      <c r="E5" s="130"/>
      <c r="G5" s="132"/>
      <c r="I5" s="16"/>
    </row>
    <row r="6" spans="1:14">
      <c r="A6" s="127" t="s">
        <v>107</v>
      </c>
      <c r="B6" s="122" t="s">
        <v>108</v>
      </c>
      <c r="C6" s="132">
        <v>1500</v>
      </c>
      <c r="E6" s="127" t="s">
        <v>107</v>
      </c>
      <c r="F6" s="122" t="s">
        <v>108</v>
      </c>
      <c r="G6" s="132">
        <v>1500</v>
      </c>
    </row>
    <row r="7" spans="1:14">
      <c r="A7" s="130"/>
      <c r="B7" s="122" t="s">
        <v>109</v>
      </c>
      <c r="C7" s="132">
        <v>125</v>
      </c>
      <c r="E7" s="130"/>
      <c r="F7" s="122" t="s">
        <v>109</v>
      </c>
      <c r="G7" s="132">
        <v>125</v>
      </c>
    </row>
    <row r="8" spans="1:14">
      <c r="A8" s="130"/>
      <c r="B8" s="122" t="s">
        <v>111</v>
      </c>
      <c r="C8" s="132">
        <v>150</v>
      </c>
      <c r="E8" s="130"/>
      <c r="F8" s="122" t="s">
        <v>111</v>
      </c>
      <c r="G8" s="132">
        <v>150</v>
      </c>
      <c r="I8" s="162" t="s">
        <v>135</v>
      </c>
      <c r="J8" s="162"/>
      <c r="K8" s="162"/>
      <c r="L8" s="162"/>
    </row>
    <row r="9" spans="1:14">
      <c r="A9" s="130"/>
      <c r="B9" s="122" t="s">
        <v>113</v>
      </c>
      <c r="C9" s="132">
        <v>350</v>
      </c>
      <c r="E9" s="130"/>
      <c r="F9" s="122" t="s">
        <v>113</v>
      </c>
      <c r="G9" s="132">
        <v>350</v>
      </c>
      <c r="I9" s="133" t="s">
        <v>110</v>
      </c>
      <c r="J9" s="133"/>
      <c r="K9" s="133"/>
      <c r="L9" s="134"/>
    </row>
    <row r="10" spans="1:14">
      <c r="A10" s="130"/>
      <c r="B10" s="122" t="s">
        <v>115</v>
      </c>
      <c r="C10" s="132">
        <v>225</v>
      </c>
      <c r="E10" s="130"/>
      <c r="F10" s="122" t="s">
        <v>115</v>
      </c>
      <c r="G10" s="132">
        <v>225</v>
      </c>
      <c r="I10" s="125" t="s">
        <v>112</v>
      </c>
      <c r="J10" s="125" t="s">
        <v>97</v>
      </c>
      <c r="K10" s="142" t="s">
        <v>98</v>
      </c>
      <c r="L10" s="125">
        <v>1250</v>
      </c>
    </row>
    <row r="11" spans="1:14">
      <c r="A11" s="130"/>
      <c r="B11" s="121" t="s">
        <v>116</v>
      </c>
      <c r="C11" s="131">
        <f>SUM(C6:C10)</f>
        <v>2350</v>
      </c>
      <c r="E11" s="130"/>
      <c r="F11" s="121" t="s">
        <v>116</v>
      </c>
      <c r="G11" s="131">
        <f>SUM(G6:G10)</f>
        <v>2350</v>
      </c>
      <c r="I11" s="125" t="s">
        <v>114</v>
      </c>
      <c r="J11" s="125" t="s">
        <v>100</v>
      </c>
      <c r="K11" s="126" t="s">
        <v>101</v>
      </c>
      <c r="L11" s="126">
        <v>75</v>
      </c>
    </row>
    <row r="12" spans="1:14" ht="15.75" thickBot="1">
      <c r="A12" s="130"/>
      <c r="C12" s="132"/>
      <c r="E12" s="130"/>
      <c r="G12" s="132"/>
      <c r="I12" s="125"/>
      <c r="J12" s="125" t="s">
        <v>103</v>
      </c>
      <c r="K12" s="126" t="s">
        <v>104</v>
      </c>
      <c r="L12" s="126">
        <v>30</v>
      </c>
    </row>
    <row r="13" spans="1:14">
      <c r="A13" s="127" t="s">
        <v>117</v>
      </c>
      <c r="B13" s="122" t="s">
        <v>118</v>
      </c>
      <c r="C13" s="132">
        <v>900</v>
      </c>
      <c r="E13" s="127" t="s">
        <v>117</v>
      </c>
      <c r="F13" s="122" t="s">
        <v>118</v>
      </c>
      <c r="G13" s="132">
        <v>900</v>
      </c>
      <c r="I13" s="135"/>
      <c r="J13" s="125" t="s">
        <v>106</v>
      </c>
      <c r="K13" s="126" t="s">
        <v>104</v>
      </c>
      <c r="L13" s="126">
        <v>750</v>
      </c>
    </row>
    <row r="14" spans="1:14">
      <c r="A14" s="130"/>
      <c r="B14" s="122" t="s">
        <v>119</v>
      </c>
      <c r="C14" s="132">
        <v>150</v>
      </c>
      <c r="E14" s="130"/>
      <c r="F14" s="122" t="s">
        <v>119</v>
      </c>
      <c r="G14" s="132">
        <v>150</v>
      </c>
    </row>
    <row r="15" spans="1:14">
      <c r="A15" s="130"/>
      <c r="B15" s="122" t="s">
        <v>120</v>
      </c>
      <c r="C15" s="132">
        <v>125</v>
      </c>
      <c r="E15" s="130"/>
      <c r="F15" s="122" t="s">
        <v>120</v>
      </c>
      <c r="G15" s="132">
        <v>125</v>
      </c>
      <c r="M15"/>
      <c r="N15"/>
    </row>
    <row r="16" spans="1:14">
      <c r="A16" s="130"/>
      <c r="B16" s="122" t="s">
        <v>121</v>
      </c>
      <c r="C16" s="132">
        <v>100</v>
      </c>
      <c r="E16" s="130"/>
      <c r="F16" s="122" t="s">
        <v>121</v>
      </c>
      <c r="G16" s="132">
        <v>100</v>
      </c>
      <c r="M16"/>
      <c r="N16"/>
    </row>
    <row r="17" spans="1:14">
      <c r="A17" s="130"/>
      <c r="B17" s="121" t="s">
        <v>122</v>
      </c>
      <c r="C17" s="131">
        <f>SUM(C13:C16)</f>
        <v>1275</v>
      </c>
      <c r="E17" s="130"/>
      <c r="F17" s="121" t="s">
        <v>122</v>
      </c>
      <c r="G17" s="131">
        <f>SUM(G13:G16)</f>
        <v>1275</v>
      </c>
      <c r="M17"/>
      <c r="N17"/>
    </row>
    <row r="18" spans="1:14" ht="15.75" thickBot="1">
      <c r="A18" s="130"/>
      <c r="C18" s="132"/>
      <c r="E18" s="130"/>
      <c r="G18" s="132"/>
    </row>
    <row r="19" spans="1:14" ht="15.75" thickBot="1">
      <c r="A19" s="127" t="s">
        <v>123</v>
      </c>
      <c r="B19" s="136"/>
      <c r="C19" s="137">
        <f>C4-C11-C17</f>
        <v>875</v>
      </c>
      <c r="E19" s="127" t="s">
        <v>123</v>
      </c>
      <c r="F19" s="136"/>
      <c r="G19" s="137">
        <f>G4-G11-G17</f>
        <v>875</v>
      </c>
    </row>
    <row r="24" spans="1:14">
      <c r="A24" s="121" t="s">
        <v>133</v>
      </c>
    </row>
    <row r="25" spans="1:14">
      <c r="A25" s="121" t="s">
        <v>124</v>
      </c>
    </row>
    <row r="26" spans="1:14">
      <c r="A26" s="121" t="s">
        <v>125</v>
      </c>
    </row>
    <row r="40" spans="1:5">
      <c r="A40" s="121" t="s">
        <v>126</v>
      </c>
      <c r="E40" s="121" t="s">
        <v>126</v>
      </c>
    </row>
  </sheetData>
  <mergeCells count="1">
    <mergeCell ref="I8:L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6BA0-D2E8-4BE8-8DD9-F5A71CEC4C35}">
  <dimension ref="A1:J28"/>
  <sheetViews>
    <sheetView workbookViewId="0">
      <selection activeCell="G17" sqref="G17"/>
    </sheetView>
  </sheetViews>
  <sheetFormatPr baseColWidth="10" defaultRowHeight="23.25" customHeight="1"/>
  <cols>
    <col min="1" max="1" width="18.5" customWidth="1"/>
    <col min="2" max="2" width="18.75" customWidth="1"/>
    <col min="3" max="10" width="12.625" customWidth="1"/>
  </cols>
  <sheetData>
    <row r="1" spans="1:10" ht="23.25" customHeight="1" thickTop="1">
      <c r="A1" s="73" t="s">
        <v>7</v>
      </c>
      <c r="B1" s="74">
        <v>27.75</v>
      </c>
      <c r="D1" s="166" t="s">
        <v>85</v>
      </c>
      <c r="E1" s="167"/>
      <c r="F1" s="167"/>
      <c r="G1" s="168"/>
    </row>
    <row r="2" spans="1:10" ht="23.25" customHeight="1">
      <c r="A2" t="s">
        <v>8</v>
      </c>
      <c r="B2" s="1">
        <v>10.3</v>
      </c>
      <c r="D2" s="175" t="s">
        <v>42</v>
      </c>
      <c r="E2" s="176"/>
      <c r="F2" s="176"/>
      <c r="G2" s="139" t="s">
        <v>43</v>
      </c>
    </row>
    <row r="3" spans="1:10" ht="23.25" customHeight="1">
      <c r="A3" s="73" t="s">
        <v>9</v>
      </c>
      <c r="B3" s="112">
        <v>200</v>
      </c>
      <c r="D3" s="175" t="s">
        <v>44</v>
      </c>
      <c r="E3" s="176"/>
      <c r="F3" s="176"/>
      <c r="G3" s="139" t="s">
        <v>45</v>
      </c>
    </row>
    <row r="4" spans="1:10" ht="23.25" customHeight="1">
      <c r="A4" t="s">
        <v>10</v>
      </c>
      <c r="B4" s="2">
        <v>3000</v>
      </c>
      <c r="D4" s="169" t="s">
        <v>131</v>
      </c>
      <c r="E4" s="170"/>
      <c r="F4" s="170"/>
      <c r="G4" s="171"/>
    </row>
    <row r="5" spans="1:10" ht="23.25" customHeight="1">
      <c r="D5" s="172" t="s">
        <v>86</v>
      </c>
      <c r="E5" s="173"/>
      <c r="F5" s="173"/>
      <c r="G5" s="174"/>
    </row>
    <row r="6" spans="1:10" ht="23.25" customHeight="1">
      <c r="A6" s="7" t="s">
        <v>11</v>
      </c>
      <c r="B6" s="74">
        <f>(B1*B3)-(B2*B3)-B4</f>
        <v>490</v>
      </c>
      <c r="D6" s="175" t="s">
        <v>87</v>
      </c>
      <c r="E6" s="176"/>
      <c r="F6" s="176"/>
      <c r="G6" s="139" t="s">
        <v>88</v>
      </c>
    </row>
    <row r="7" spans="1:10" s="77" customFormat="1" ht="23.25" customHeight="1">
      <c r="C7"/>
      <c r="D7" s="175" t="s">
        <v>89</v>
      </c>
      <c r="E7" s="176"/>
      <c r="F7" s="176"/>
      <c r="G7" s="139" t="s">
        <v>90</v>
      </c>
      <c r="H7"/>
    </row>
    <row r="8" spans="1:10" s="77" customFormat="1" ht="23.25" customHeight="1" thickBot="1">
      <c r="A8" s="113" t="s">
        <v>93</v>
      </c>
      <c r="B8" s="114">
        <v>1500</v>
      </c>
      <c r="C8"/>
      <c r="D8" s="177" t="s">
        <v>91</v>
      </c>
      <c r="E8" s="178"/>
      <c r="F8" s="178"/>
      <c r="G8" s="140" t="s">
        <v>92</v>
      </c>
      <c r="H8"/>
    </row>
    <row r="9" spans="1:10" s="77" customFormat="1" ht="23.25" customHeight="1" thickTop="1">
      <c r="A9" s="80"/>
      <c r="B9" s="116"/>
      <c r="C9"/>
      <c r="D9" s="115"/>
      <c r="E9"/>
      <c r="F9" s="115"/>
      <c r="G9"/>
      <c r="H9"/>
    </row>
    <row r="10" spans="1:10" s="77" customFormat="1" ht="23.25" customHeight="1" thickBot="1">
      <c r="A10" s="80"/>
      <c r="B10" s="116"/>
      <c r="C10" s="117" t="s">
        <v>74</v>
      </c>
      <c r="D10" s="117" t="s">
        <v>75</v>
      </c>
      <c r="E10" s="117" t="s">
        <v>76</v>
      </c>
      <c r="F10" s="117" t="s">
        <v>77</v>
      </c>
      <c r="G10" s="117" t="s">
        <v>78</v>
      </c>
      <c r="H10" s="117" t="s">
        <v>79</v>
      </c>
      <c r="I10" s="117" t="s">
        <v>81</v>
      </c>
      <c r="J10" s="117" t="s">
        <v>132</v>
      </c>
    </row>
    <row r="11" spans="1:10" s="77" customFormat="1" ht="23.25" customHeight="1" thickTop="1">
      <c r="A11" s="163" t="s">
        <v>94</v>
      </c>
      <c r="B11" s="118">
        <f>B6</f>
        <v>490</v>
      </c>
      <c r="C11" s="119">
        <v>200</v>
      </c>
      <c r="D11" s="119">
        <v>225</v>
      </c>
      <c r="E11" s="119">
        <v>250</v>
      </c>
      <c r="F11" s="119">
        <v>275</v>
      </c>
      <c r="G11" s="119">
        <v>300</v>
      </c>
      <c r="H11" s="119">
        <v>325</v>
      </c>
      <c r="I11" s="119">
        <v>350</v>
      </c>
      <c r="J11" s="119">
        <v>375</v>
      </c>
    </row>
    <row r="12" spans="1:10" s="77" customFormat="1" ht="23.25" customHeight="1">
      <c r="A12" s="164"/>
      <c r="B12" s="120">
        <v>25</v>
      </c>
      <c r="C12" s="104"/>
      <c r="D12" s="104"/>
      <c r="E12" s="104"/>
      <c r="F12" s="104"/>
      <c r="G12" s="104"/>
      <c r="H12" s="104"/>
      <c r="I12" s="104"/>
      <c r="J12" s="104"/>
    </row>
    <row r="13" spans="1:10" s="77" customFormat="1" ht="23.25" customHeight="1" thickBot="1">
      <c r="A13" s="165"/>
      <c r="B13" s="120">
        <v>26</v>
      </c>
      <c r="C13" s="104"/>
      <c r="D13" s="104"/>
      <c r="E13" s="104"/>
      <c r="F13" s="104"/>
      <c r="G13" s="104"/>
      <c r="H13" s="104"/>
      <c r="I13" s="104"/>
      <c r="J13" s="104"/>
    </row>
    <row r="14" spans="1:10" s="77" customFormat="1" ht="23.25" customHeight="1" thickTop="1">
      <c r="B14" s="120">
        <v>27</v>
      </c>
      <c r="C14" s="104"/>
      <c r="D14" s="104"/>
      <c r="E14" s="104"/>
      <c r="F14" s="104"/>
      <c r="G14" s="104"/>
      <c r="H14" s="104"/>
      <c r="I14" s="104"/>
      <c r="J14" s="104"/>
    </row>
    <row r="15" spans="1:10" s="77" customFormat="1" ht="23.25" customHeight="1">
      <c r="B15" s="120">
        <v>28</v>
      </c>
      <c r="C15" s="104"/>
      <c r="D15" s="104"/>
      <c r="E15" s="104"/>
      <c r="F15" s="104"/>
      <c r="G15" s="104"/>
      <c r="H15" s="104"/>
      <c r="I15" s="104"/>
      <c r="J15" s="104"/>
    </row>
    <row r="16" spans="1:10" s="77" customFormat="1" ht="23.25" customHeight="1">
      <c r="B16" s="120">
        <v>29</v>
      </c>
      <c r="C16" s="104"/>
      <c r="D16" s="104"/>
      <c r="E16" s="104"/>
      <c r="F16" s="104"/>
      <c r="G16" s="104"/>
      <c r="H16" s="104"/>
      <c r="I16" s="104"/>
      <c r="J16" s="104"/>
    </row>
    <row r="17" spans="1:10" s="77" customFormat="1" ht="23.25" customHeight="1">
      <c r="B17" s="120">
        <v>30</v>
      </c>
      <c r="C17" s="104"/>
      <c r="D17" s="104"/>
      <c r="E17" s="104"/>
      <c r="F17" s="104"/>
      <c r="G17" s="104"/>
      <c r="H17" s="104"/>
      <c r="I17" s="104"/>
      <c r="J17" s="104"/>
    </row>
    <row r="18" spans="1:10" s="77" customFormat="1" ht="23.25" customHeight="1">
      <c r="B18" s="120">
        <v>31</v>
      </c>
      <c r="C18" s="104"/>
      <c r="D18" s="104"/>
      <c r="E18" s="104"/>
      <c r="F18" s="104"/>
      <c r="G18" s="104"/>
      <c r="H18" s="104"/>
      <c r="I18" s="104"/>
      <c r="J18" s="104"/>
    </row>
    <row r="19" spans="1:10" s="77" customFormat="1" ht="23.25" customHeight="1">
      <c r="B19" s="120">
        <v>32</v>
      </c>
      <c r="C19" s="104"/>
      <c r="D19" s="104"/>
      <c r="E19" s="104"/>
      <c r="F19" s="104"/>
      <c r="G19" s="104"/>
      <c r="H19" s="104"/>
      <c r="I19" s="104"/>
      <c r="J19" s="104"/>
    </row>
    <row r="20" spans="1:10" s="77" customFormat="1" ht="23.25" customHeight="1">
      <c r="B20" s="79"/>
      <c r="D20" s="104"/>
      <c r="E20" s="104"/>
      <c r="F20" s="104"/>
    </row>
    <row r="21" spans="1:10" s="77" customFormat="1" ht="23.25" customHeight="1">
      <c r="B21" s="79"/>
    </row>
    <row r="22" spans="1:10" s="77" customFormat="1" ht="23.25" customHeight="1">
      <c r="B22" s="79"/>
    </row>
    <row r="23" spans="1:10" s="77" customFormat="1" ht="23.25" customHeight="1">
      <c r="B23" s="79"/>
    </row>
    <row r="24" spans="1:10" s="77" customFormat="1" ht="23.25" customHeight="1">
      <c r="B24" s="79"/>
    </row>
    <row r="25" spans="1:10" s="77" customFormat="1" ht="23.25" customHeight="1">
      <c r="B25" s="79"/>
    </row>
    <row r="26" spans="1:10" s="77" customFormat="1" ht="23.25" customHeight="1">
      <c r="B26" s="79"/>
    </row>
    <row r="27" spans="1:10" ht="23.25" customHeight="1">
      <c r="A27" s="77"/>
      <c r="B27" s="77"/>
      <c r="C27" s="77"/>
      <c r="D27" s="77"/>
      <c r="E27" s="77"/>
      <c r="F27" s="77"/>
      <c r="G27" s="77"/>
      <c r="H27" s="77"/>
    </row>
    <row r="28" spans="1:10" ht="23.25" customHeight="1">
      <c r="C28" s="77"/>
      <c r="D28" s="77"/>
      <c r="E28" s="77"/>
      <c r="F28" s="77"/>
      <c r="G28" s="77"/>
      <c r="H28" s="77"/>
    </row>
  </sheetData>
  <mergeCells count="9">
    <mergeCell ref="A11:A13"/>
    <mergeCell ref="D1:G1"/>
    <mergeCell ref="D4:G4"/>
    <mergeCell ref="D5:G5"/>
    <mergeCell ref="D2:F2"/>
    <mergeCell ref="D3:F3"/>
    <mergeCell ref="D6:F6"/>
    <mergeCell ref="D7:F7"/>
    <mergeCell ref="D8:F8"/>
  </mergeCells>
  <phoneticPr fontId="36" type="noConversion"/>
  <conditionalFormatting sqref="G16:J19 D16:F20 C16:C19 C12:J15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workbookViewId="0">
      <selection activeCell="B8" sqref="B8"/>
    </sheetView>
  </sheetViews>
  <sheetFormatPr baseColWidth="10" defaultRowHeight="21.75" customHeight="1"/>
  <cols>
    <col min="1" max="1" width="37.875" customWidth="1"/>
  </cols>
  <sheetData>
    <row r="1" spans="1:2" ht="21.75" customHeight="1">
      <c r="A1" s="90" t="s">
        <v>61</v>
      </c>
      <c r="B1" s="91">
        <v>275000</v>
      </c>
    </row>
    <row r="2" spans="1:2" ht="21.75" customHeight="1">
      <c r="A2" s="92" t="s">
        <v>0</v>
      </c>
      <c r="B2" s="93">
        <v>3.5000000000000003E-2</v>
      </c>
    </row>
    <row r="3" spans="1:2" ht="21.75" customHeight="1">
      <c r="A3" s="92" t="s">
        <v>62</v>
      </c>
      <c r="B3" s="94">
        <v>25</v>
      </c>
    </row>
    <row r="4" spans="1:2" ht="21.75" customHeight="1">
      <c r="A4" s="92"/>
      <c r="B4" s="94"/>
    </row>
    <row r="5" spans="1:2" ht="21.75" customHeight="1">
      <c r="A5" s="95" t="s">
        <v>63</v>
      </c>
      <c r="B5" s="96">
        <f>PMT(B2/12,B3*12,-B1)</f>
        <v>1376.7148182136054</v>
      </c>
    </row>
    <row r="6" spans="1:2" ht="21.75" customHeight="1" thickBot="1">
      <c r="A6" s="97" t="s">
        <v>64</v>
      </c>
      <c r="B6" s="98"/>
    </row>
    <row r="8" spans="1:2" ht="21.75" customHeight="1">
      <c r="A8" s="88" t="s">
        <v>65</v>
      </c>
      <c r="B8" s="99">
        <v>1500</v>
      </c>
    </row>
    <row r="9" spans="1:2" ht="21.75" customHeight="1">
      <c r="A9" s="100" t="s">
        <v>66</v>
      </c>
      <c r="B9" s="101">
        <v>275000</v>
      </c>
    </row>
  </sheetData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topLeftCell="A8" workbookViewId="0">
      <selection activeCell="B5" sqref="B5"/>
    </sheetView>
  </sheetViews>
  <sheetFormatPr baseColWidth="10" defaultRowHeight="22.15" customHeight="1"/>
  <cols>
    <col min="1" max="1" width="31.375" customWidth="1"/>
    <col min="2" max="2" width="19" customWidth="1"/>
    <col min="3" max="3" width="6.75" customWidth="1"/>
    <col min="4" max="4" width="31.375" customWidth="1"/>
    <col min="5" max="5" width="19" customWidth="1"/>
  </cols>
  <sheetData>
    <row r="1" spans="1:5" ht="22.15" customHeight="1">
      <c r="A1" s="73" t="s">
        <v>7</v>
      </c>
      <c r="B1" s="1">
        <v>27.75</v>
      </c>
    </row>
    <row r="2" spans="1:5" ht="22.15" customHeight="1">
      <c r="A2" t="s">
        <v>58</v>
      </c>
      <c r="B2" s="1">
        <v>10.3</v>
      </c>
    </row>
    <row r="3" spans="1:5" ht="22.15" customHeight="1">
      <c r="A3" t="s">
        <v>9</v>
      </c>
      <c r="B3">
        <v>200</v>
      </c>
    </row>
    <row r="4" spans="1:5" ht="22.15" customHeight="1">
      <c r="A4" t="s">
        <v>10</v>
      </c>
      <c r="B4" s="2">
        <v>3000</v>
      </c>
      <c r="D4" s="1"/>
      <c r="E4" s="14"/>
    </row>
    <row r="5" spans="1:5" ht="22.15" customHeight="1">
      <c r="A5" s="7" t="s">
        <v>11</v>
      </c>
      <c r="B5" s="74">
        <f>(B1*B3)-(B2*B3)-B4</f>
        <v>490</v>
      </c>
      <c r="D5" s="1"/>
    </row>
    <row r="6" spans="1:5" ht="28.5">
      <c r="A6" s="13" t="s">
        <v>15</v>
      </c>
    </row>
    <row r="7" spans="1:5" ht="22.15" customHeight="1">
      <c r="A7" s="12" t="s">
        <v>14</v>
      </c>
      <c r="D7" s="1"/>
      <c r="E7" s="12"/>
    </row>
    <row r="8" spans="1:5" ht="22.15" customHeight="1">
      <c r="B8" s="1"/>
      <c r="D8" s="74"/>
      <c r="E8" s="1"/>
    </row>
    <row r="9" spans="1:5" ht="22.15" customHeight="1">
      <c r="A9" s="75" t="s">
        <v>56</v>
      </c>
      <c r="B9" s="76" t="s">
        <v>13</v>
      </c>
      <c r="D9" s="75" t="s">
        <v>57</v>
      </c>
      <c r="E9" s="76" t="s">
        <v>13</v>
      </c>
    </row>
    <row r="10" spans="1:5" ht="22.15" customHeight="1">
      <c r="A10" s="75" t="s">
        <v>59</v>
      </c>
      <c r="B10" s="76" t="s">
        <v>7</v>
      </c>
      <c r="D10" s="75" t="s">
        <v>60</v>
      </c>
      <c r="E10" s="76" t="s">
        <v>9</v>
      </c>
    </row>
    <row r="11" spans="1:5" ht="22.15" customHeight="1">
      <c r="B11" s="1"/>
      <c r="E11" s="1"/>
    </row>
    <row r="12" spans="1:5" ht="33.6" customHeight="1">
      <c r="A12" s="88" t="s">
        <v>7</v>
      </c>
      <c r="B12" s="57">
        <v>27.75</v>
      </c>
      <c r="D12" s="4" t="s">
        <v>7</v>
      </c>
      <c r="E12" s="89">
        <v>27.75</v>
      </c>
    </row>
    <row r="13" spans="1:5" ht="22.15" customHeight="1">
      <c r="A13" t="s">
        <v>58</v>
      </c>
      <c r="B13" s="1">
        <v>10.3</v>
      </c>
      <c r="D13" t="s">
        <v>58</v>
      </c>
      <c r="E13" s="1">
        <v>10.3</v>
      </c>
    </row>
    <row r="14" spans="1:5" ht="22.15" customHeight="1">
      <c r="A14" t="s">
        <v>9</v>
      </c>
      <c r="B14">
        <v>200</v>
      </c>
      <c r="D14" s="7" t="s">
        <v>9</v>
      </c>
      <c r="E14" s="7">
        <v>200</v>
      </c>
    </row>
    <row r="15" spans="1:5" ht="22.15" customHeight="1">
      <c r="A15" t="s">
        <v>10</v>
      </c>
      <c r="B15" s="2">
        <v>3000</v>
      </c>
      <c r="D15" t="s">
        <v>10</v>
      </c>
      <c r="E15" s="2">
        <v>3000</v>
      </c>
    </row>
    <row r="16" spans="1:5" ht="22.15" customHeight="1">
      <c r="A16" s="7" t="s">
        <v>41</v>
      </c>
      <c r="B16" s="57">
        <f>(B12*B14)-(B13*B14)-B15</f>
        <v>490</v>
      </c>
      <c r="D16" s="7" t="s">
        <v>41</v>
      </c>
      <c r="E16" s="57">
        <f>(E12*E14)-(E13*E14)-E15</f>
        <v>490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workbookViewId="0">
      <selection activeCell="B13" sqref="B13"/>
    </sheetView>
  </sheetViews>
  <sheetFormatPr baseColWidth="10" defaultRowHeight="20.25" customHeight="1"/>
  <cols>
    <col min="1" max="1" width="21.375" customWidth="1"/>
    <col min="2" max="2" width="16.25" customWidth="1"/>
    <col min="3" max="8" width="11.875" customWidth="1"/>
  </cols>
  <sheetData>
    <row r="1" spans="1:9" ht="20.25" customHeight="1" thickTop="1">
      <c r="A1" s="108" t="s">
        <v>7</v>
      </c>
      <c r="B1" s="74">
        <v>27.75</v>
      </c>
      <c r="D1" s="179" t="s">
        <v>47</v>
      </c>
      <c r="E1" s="180"/>
      <c r="F1" s="181"/>
    </row>
    <row r="2" spans="1:9" ht="20.25" customHeight="1">
      <c r="A2" s="106" t="s">
        <v>8</v>
      </c>
      <c r="B2" s="1">
        <v>10.3</v>
      </c>
      <c r="D2" s="83" t="s">
        <v>42</v>
      </c>
      <c r="E2" s="84"/>
      <c r="F2" s="85" t="s">
        <v>43</v>
      </c>
    </row>
    <row r="3" spans="1:9" ht="20.25" customHeight="1" thickBot="1">
      <c r="A3" s="107" t="s">
        <v>9</v>
      </c>
      <c r="B3" s="7">
        <v>200</v>
      </c>
      <c r="D3" s="182" t="s">
        <v>44</v>
      </c>
      <c r="E3" s="183"/>
      <c r="F3" s="86" t="s">
        <v>45</v>
      </c>
    </row>
    <row r="4" spans="1:9" ht="20.25" customHeight="1" thickTop="1">
      <c r="A4" t="s">
        <v>10</v>
      </c>
      <c r="B4" s="1">
        <v>3000</v>
      </c>
      <c r="D4" s="1"/>
      <c r="E4" s="14"/>
    </row>
    <row r="5" spans="1:9" ht="20.25" customHeight="1">
      <c r="A5" s="7" t="s">
        <v>11</v>
      </c>
      <c r="B5" s="74">
        <f>(B1*B3)-(B2*B3)-B4</f>
        <v>490</v>
      </c>
      <c r="D5" s="1"/>
    </row>
    <row r="6" spans="1:9" ht="20.25" customHeight="1">
      <c r="A6" s="82" t="s">
        <v>14</v>
      </c>
    </row>
    <row r="7" spans="1:9" ht="20.25" customHeight="1">
      <c r="A7" s="82"/>
    </row>
    <row r="8" spans="1:9" ht="20.25" customHeight="1">
      <c r="A8" s="185" t="s">
        <v>130</v>
      </c>
      <c r="B8" s="185"/>
      <c r="C8" s="185"/>
      <c r="D8" s="185"/>
      <c r="E8" s="185"/>
      <c r="F8" s="185"/>
      <c r="G8" s="185"/>
      <c r="H8" s="185"/>
      <c r="I8" s="185"/>
    </row>
    <row r="9" spans="1:9" ht="20.25" customHeight="1">
      <c r="A9" s="82"/>
    </row>
    <row r="10" spans="1:9" ht="20.25" customHeight="1">
      <c r="A10" s="184" t="s">
        <v>80</v>
      </c>
      <c r="B10" s="184"/>
      <c r="C10" s="184"/>
      <c r="D10" s="184"/>
      <c r="E10" s="184"/>
      <c r="F10" s="184"/>
      <c r="G10" s="184"/>
      <c r="H10" s="184"/>
      <c r="I10" s="184"/>
    </row>
    <row r="11" spans="1:9" ht="20.25" customHeight="1">
      <c r="A11" s="184" t="s">
        <v>46</v>
      </c>
      <c r="B11" s="184"/>
      <c r="C11" s="184"/>
      <c r="D11" s="184"/>
      <c r="E11" s="184"/>
      <c r="F11" s="184"/>
      <c r="G11" s="184"/>
      <c r="H11" s="184"/>
      <c r="I11" s="184"/>
    </row>
    <row r="12" spans="1:9" s="77" customFormat="1" ht="20.25" customHeight="1">
      <c r="C12" s="78" t="s">
        <v>74</v>
      </c>
      <c r="D12" s="78" t="s">
        <v>75</v>
      </c>
      <c r="E12" s="78" t="s">
        <v>76</v>
      </c>
      <c r="F12" s="78" t="s">
        <v>77</v>
      </c>
      <c r="G12" s="78" t="s">
        <v>78</v>
      </c>
      <c r="H12" s="78" t="s">
        <v>79</v>
      </c>
      <c r="I12" s="78" t="s">
        <v>81</v>
      </c>
    </row>
    <row r="13" spans="1:9" s="77" customFormat="1" ht="20.25" customHeight="1">
      <c r="A13" s="80" t="s">
        <v>11</v>
      </c>
      <c r="B13" s="74">
        <f>(B1*B3)-(B2*B3)-B4</f>
        <v>490</v>
      </c>
      <c r="C13" s="80">
        <v>200</v>
      </c>
      <c r="D13" s="80">
        <v>225</v>
      </c>
      <c r="E13" s="80">
        <v>250</v>
      </c>
      <c r="F13" s="80">
        <v>275</v>
      </c>
      <c r="G13" s="80">
        <v>300</v>
      </c>
      <c r="H13" s="80">
        <v>325</v>
      </c>
      <c r="I13" s="80">
        <v>350</v>
      </c>
    </row>
    <row r="14" spans="1:9" s="77" customFormat="1" ht="20.25" customHeight="1">
      <c r="B14" s="81">
        <v>26.5</v>
      </c>
      <c r="C14" s="104"/>
      <c r="D14" s="104"/>
      <c r="E14" s="104"/>
      <c r="F14" s="104"/>
      <c r="G14" s="104"/>
      <c r="H14" s="104"/>
      <c r="I14" s="104"/>
    </row>
    <row r="15" spans="1:9" s="77" customFormat="1" ht="20.25" customHeight="1">
      <c r="B15" s="81">
        <v>27</v>
      </c>
      <c r="C15" s="104"/>
      <c r="D15" s="104"/>
      <c r="E15" s="104"/>
      <c r="F15" s="104"/>
      <c r="G15" s="104"/>
      <c r="H15" s="104"/>
      <c r="I15" s="104"/>
    </row>
    <row r="16" spans="1:9" s="77" customFormat="1" ht="20.25" customHeight="1">
      <c r="B16" s="81">
        <v>27.5</v>
      </c>
      <c r="C16" s="104"/>
      <c r="D16" s="104"/>
      <c r="E16" s="104"/>
      <c r="F16" s="104"/>
      <c r="G16" s="104"/>
      <c r="H16" s="104"/>
      <c r="I16" s="104"/>
    </row>
    <row r="17" spans="2:9" s="77" customFormat="1" ht="20.25" customHeight="1">
      <c r="B17" s="81">
        <v>28</v>
      </c>
      <c r="C17" s="104"/>
      <c r="D17" s="104"/>
      <c r="E17" s="104"/>
      <c r="F17" s="104"/>
      <c r="G17" s="104"/>
      <c r="H17" s="104"/>
      <c r="I17" s="104"/>
    </row>
    <row r="18" spans="2:9" s="77" customFormat="1" ht="20.25" customHeight="1">
      <c r="B18" s="81">
        <v>28.5</v>
      </c>
      <c r="C18" s="104"/>
      <c r="D18" s="104"/>
      <c r="E18" s="104"/>
      <c r="F18" s="104"/>
      <c r="G18" s="104"/>
      <c r="H18" s="104"/>
      <c r="I18" s="104"/>
    </row>
    <row r="19" spans="2:9" s="77" customFormat="1" ht="20.25" customHeight="1">
      <c r="B19" s="81">
        <v>29</v>
      </c>
      <c r="C19" s="104"/>
      <c r="D19" s="104"/>
      <c r="E19" s="104"/>
      <c r="F19" s="104"/>
      <c r="G19" s="104"/>
      <c r="H19" s="104"/>
      <c r="I19" s="104"/>
    </row>
    <row r="20" spans="2:9" s="77" customFormat="1" ht="20.25" customHeight="1">
      <c r="B20" s="81">
        <v>29.5</v>
      </c>
      <c r="C20" s="104"/>
      <c r="D20" s="104"/>
      <c r="E20" s="104"/>
      <c r="F20" s="104"/>
      <c r="G20" s="104"/>
      <c r="H20" s="104"/>
      <c r="I20" s="104"/>
    </row>
    <row r="21" spans="2:9" s="77" customFormat="1" ht="20.25" customHeight="1">
      <c r="B21" s="81">
        <v>30</v>
      </c>
      <c r="C21" s="104"/>
      <c r="D21" s="104"/>
      <c r="E21" s="104"/>
      <c r="F21" s="104"/>
      <c r="G21" s="104"/>
      <c r="H21" s="104"/>
      <c r="I21" s="104"/>
    </row>
    <row r="22" spans="2:9" s="77" customFormat="1" ht="20.25" customHeight="1">
      <c r="B22" s="81">
        <v>30.5</v>
      </c>
      <c r="C22" s="104"/>
      <c r="D22" s="104"/>
      <c r="E22" s="104"/>
      <c r="F22" s="104"/>
      <c r="G22" s="104"/>
      <c r="H22" s="104"/>
      <c r="I22" s="104"/>
    </row>
    <row r="23" spans="2:9" s="77" customFormat="1" ht="20.25" customHeight="1">
      <c r="B23" s="81">
        <v>31</v>
      </c>
      <c r="C23" s="104"/>
      <c r="D23" s="104"/>
      <c r="E23" s="104"/>
      <c r="F23" s="104"/>
      <c r="G23" s="104"/>
      <c r="H23" s="104"/>
      <c r="I23" s="104"/>
    </row>
    <row r="24" spans="2:9" s="77" customFormat="1" ht="20.25" customHeight="1">
      <c r="B24" s="81">
        <v>31.5</v>
      </c>
      <c r="C24" s="104"/>
      <c r="D24" s="104"/>
      <c r="E24" s="104"/>
      <c r="F24" s="104"/>
      <c r="G24" s="104"/>
      <c r="H24" s="104"/>
      <c r="I24" s="104"/>
    </row>
    <row r="25" spans="2:9" s="77" customFormat="1" ht="20.25" customHeight="1">
      <c r="B25" s="81">
        <v>32</v>
      </c>
      <c r="C25" s="104"/>
      <c r="D25" s="104"/>
      <c r="E25" s="104"/>
      <c r="F25" s="104"/>
      <c r="G25" s="104"/>
      <c r="H25" s="104"/>
      <c r="I25" s="104"/>
    </row>
    <row r="26" spans="2:9" s="77" customFormat="1" ht="20.25" customHeight="1">
      <c r="B26" s="79"/>
    </row>
    <row r="27" spans="2:9" s="77" customFormat="1" ht="20.25" customHeight="1">
      <c r="B27" s="79"/>
    </row>
    <row r="28" spans="2:9" s="77" customFormat="1" ht="20.25" customHeight="1">
      <c r="B28" s="79"/>
    </row>
    <row r="29" spans="2:9" s="77" customFormat="1" ht="20.25" customHeight="1"/>
  </sheetData>
  <mergeCells count="5">
    <mergeCell ref="D1:F1"/>
    <mergeCell ref="D3:E3"/>
    <mergeCell ref="A11:I11"/>
    <mergeCell ref="A10:I10"/>
    <mergeCell ref="A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FINANCE</vt:lpstr>
      <vt:lpstr>Valeur cible</vt:lpstr>
      <vt:lpstr>Valeur Cible_Table</vt:lpstr>
      <vt:lpstr>Table à 2 variables</vt:lpstr>
      <vt:lpstr>Solver</vt:lpstr>
      <vt:lpstr>Ex 3 Solver - 2 variables</vt:lpstr>
      <vt:lpstr>Ex 1 - Valeur Cible</vt:lpstr>
      <vt:lpstr>Ex 2 - Objectif</vt:lpstr>
      <vt:lpstr>Ex 4 Objectif Table de données</vt:lpstr>
      <vt:lpstr>Gestionnaire_Scénarios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2017-11-18T16:29:26Z</cp:lastPrinted>
  <dcterms:created xsi:type="dcterms:W3CDTF">2016-12-13T16:50:14Z</dcterms:created>
  <dcterms:modified xsi:type="dcterms:W3CDTF">2022-01-29T16:21:53Z</dcterms:modified>
</cp:coreProperties>
</file>