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Documents\BUREAUTIQUE\Bureautique 2022\Exercises_Excel Avanced_2022\"/>
    </mc:Choice>
  </mc:AlternateContent>
  <xr:revisionPtr revIDLastSave="0" documentId="13_ncr:1_{6DC78A83-8AAC-413E-B278-E2D96FFC4C54}" xr6:coauthVersionLast="47" xr6:coauthVersionMax="47" xr10:uidLastSave="{00000000-0000-0000-0000-000000000000}"/>
  <bookViews>
    <workbookView xWindow="-108" yWindow="-108" windowWidth="23256" windowHeight="12456" tabRatio="771" xr2:uid="{00000000-000D-0000-FFFF-FFFF00000000}"/>
  </bookViews>
  <sheets>
    <sheet name="Ref.Absolutes" sheetId="21" r:id="rId1"/>
    <sheet name="Ex. 1 Nested functions" sheetId="25" r:id="rId2"/>
    <sheet name="Ex. 2 Cond.  &quot;AND&quot;" sheetId="24" r:id="rId3"/>
    <sheet name="Ex. 3 Cond.&quot;OR&quot;" sheetId="32" r:id="rId4"/>
    <sheet name="Ex. 4 &quot;Imbriquée&quot; Formula" sheetId="33" r:id="rId5"/>
    <sheet name="FORMULAS &quot;TEXT&quot;" sheetId="37" r:id="rId6"/>
    <sheet name="FINANCE Corrigé" sheetId="42" state="hidden" r:id="rId7"/>
  </sheets>
  <definedNames>
    <definedName name="cursource" hidden="1">#N/A</definedName>
    <definedName name="int_ext_sel" hidden="1">1</definedName>
    <definedName name="liste">#REF!</definedName>
    <definedName name="NonVendu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21" l="1"/>
  <c r="B27" i="37" l="1"/>
  <c r="C27" i="37"/>
  <c r="D27" i="37"/>
  <c r="E27" i="37"/>
  <c r="B28" i="37"/>
  <c r="C28" i="37"/>
  <c r="D28" i="37"/>
  <c r="E28" i="37"/>
  <c r="B29" i="37"/>
  <c r="C29" i="37"/>
  <c r="D29" i="37"/>
  <c r="E29" i="37"/>
  <c r="B30" i="37"/>
  <c r="C30" i="37"/>
  <c r="D30" i="37"/>
  <c r="E30" i="37"/>
  <c r="B26" i="37"/>
  <c r="E50" i="42" l="1"/>
  <c r="D50" i="42"/>
  <c r="C50" i="42"/>
  <c r="E49" i="42"/>
  <c r="D49" i="42"/>
  <c r="C49" i="42"/>
  <c r="E48" i="42"/>
  <c r="D48" i="42"/>
  <c r="C48" i="42"/>
  <c r="E47" i="42"/>
  <c r="D47" i="42"/>
  <c r="C47" i="42"/>
  <c r="E46" i="42"/>
  <c r="D46" i="42"/>
  <c r="C46" i="42"/>
  <c r="E45" i="42"/>
  <c r="D45" i="42"/>
  <c r="C45" i="42"/>
  <c r="E44" i="42"/>
  <c r="D44" i="42"/>
  <c r="C44" i="42"/>
  <c r="E43" i="42"/>
  <c r="D43" i="42"/>
  <c r="C43" i="42"/>
  <c r="E42" i="42"/>
  <c r="D42" i="42"/>
  <c r="C42" i="42"/>
  <c r="E41" i="42"/>
  <c r="D41" i="42"/>
  <c r="C41" i="42"/>
  <c r="E40" i="42"/>
  <c r="D40" i="42"/>
  <c r="C40" i="42"/>
  <c r="E39" i="42"/>
  <c r="D39" i="42"/>
  <c r="C39" i="42"/>
  <c r="E38" i="42"/>
  <c r="D38" i="42"/>
  <c r="C38" i="42"/>
  <c r="E37" i="42"/>
  <c r="D37" i="42"/>
  <c r="C37" i="42"/>
  <c r="E36" i="42"/>
  <c r="D36" i="42"/>
  <c r="C36" i="42"/>
  <c r="E35" i="42"/>
  <c r="D35" i="42"/>
  <c r="C35" i="42"/>
  <c r="E34" i="42"/>
  <c r="D34" i="42"/>
  <c r="C34" i="42"/>
  <c r="E33" i="42"/>
  <c r="D33" i="42"/>
  <c r="C33" i="42"/>
  <c r="E32" i="42"/>
  <c r="D32" i="42"/>
  <c r="C32" i="42"/>
  <c r="E31" i="42"/>
  <c r="D31" i="42"/>
  <c r="C31" i="42"/>
  <c r="E30" i="42"/>
  <c r="D30" i="42"/>
  <c r="C30" i="42"/>
  <c r="E29" i="42"/>
  <c r="D29" i="42"/>
  <c r="C29" i="42"/>
  <c r="E28" i="42"/>
  <c r="D28" i="42"/>
  <c r="C28" i="42"/>
  <c r="E27" i="42"/>
  <c r="D27" i="42"/>
  <c r="C27" i="42"/>
  <c r="E26" i="42"/>
  <c r="D26" i="42"/>
  <c r="C26" i="42"/>
  <c r="E25" i="42"/>
  <c r="D25" i="42"/>
  <c r="C25" i="42"/>
  <c r="E24" i="42"/>
  <c r="D24" i="42"/>
  <c r="C24" i="42"/>
  <c r="E23" i="42"/>
  <c r="D23" i="42"/>
  <c r="C23" i="42"/>
  <c r="E22" i="42"/>
  <c r="D22" i="42"/>
  <c r="C22" i="42"/>
  <c r="E21" i="42"/>
  <c r="D21" i="42"/>
  <c r="C21" i="42"/>
  <c r="E20" i="42"/>
  <c r="D20" i="42"/>
  <c r="C20" i="42"/>
  <c r="E19" i="42"/>
  <c r="D19" i="42"/>
  <c r="C19" i="42"/>
  <c r="E18" i="42"/>
  <c r="D18" i="42"/>
  <c r="C18" i="42"/>
  <c r="E17" i="42"/>
  <c r="D17" i="42"/>
  <c r="C17" i="42"/>
  <c r="E16" i="42"/>
  <c r="D16" i="42"/>
  <c r="C16" i="42"/>
  <c r="E15" i="42"/>
  <c r="D15" i="42"/>
  <c r="C15" i="42"/>
  <c r="F14" i="42"/>
  <c r="F10" i="42"/>
  <c r="F7" i="42"/>
  <c r="F4" i="42"/>
  <c r="D38" i="37"/>
  <c r="E38" i="37" s="1"/>
  <c r="F38" i="37"/>
  <c r="F40" i="37"/>
  <c r="D40" i="37"/>
  <c r="E40" i="37" s="1"/>
  <c r="G40" i="37" s="1"/>
  <c r="F39" i="37"/>
  <c r="D39" i="37"/>
  <c r="E39" i="37" s="1"/>
  <c r="B34" i="37"/>
  <c r="B35" i="37"/>
  <c r="E26" i="37"/>
  <c r="D26" i="37"/>
  <c r="C26" i="37"/>
  <c r="A24" i="21"/>
  <c r="A9" i="21"/>
  <c r="A8" i="21"/>
  <c r="G8" i="21" s="1"/>
  <c r="A7" i="21"/>
  <c r="A6" i="21"/>
  <c r="G6" i="21" s="1"/>
  <c r="A5" i="21"/>
  <c r="A4" i="21"/>
  <c r="G4" i="21" s="1"/>
  <c r="A3" i="21"/>
  <c r="G3" i="21" s="1"/>
  <c r="G38" i="37" l="1"/>
  <c r="G39" i="37"/>
  <c r="F15" i="42"/>
  <c r="F16" i="42" s="1"/>
  <c r="F17" i="42" s="1"/>
  <c r="F18" i="42" s="1"/>
  <c r="F19" i="42" s="1"/>
  <c r="F20" i="42" s="1"/>
  <c r="F21" i="42" s="1"/>
  <c r="F22" i="42" s="1"/>
  <c r="F23" i="42" s="1"/>
  <c r="F24" i="42" s="1"/>
  <c r="F25" i="42" s="1"/>
  <c r="F26" i="42" s="1"/>
  <c r="F27" i="42" s="1"/>
  <c r="F28" i="42" s="1"/>
  <c r="F29" i="42" s="1"/>
  <c r="F30" i="42" s="1"/>
  <c r="F31" i="42" s="1"/>
  <c r="F32" i="42" s="1"/>
  <c r="F33" i="42" s="1"/>
  <c r="F34" i="42" s="1"/>
  <c r="F35" i="42" s="1"/>
  <c r="F36" i="42" s="1"/>
  <c r="F37" i="42" s="1"/>
  <c r="F38" i="42" s="1"/>
  <c r="F39" i="42" s="1"/>
  <c r="F40" i="42" s="1"/>
  <c r="F41" i="42" s="1"/>
  <c r="F42" i="42" s="1"/>
  <c r="F43" i="42" s="1"/>
  <c r="F44" i="42" s="1"/>
  <c r="F45" i="42" s="1"/>
  <c r="F46" i="42" s="1"/>
  <c r="F47" i="42" s="1"/>
  <c r="F48" i="42" s="1"/>
  <c r="F49" i="42" s="1"/>
  <c r="F50" i="42" s="1"/>
  <c r="G24" i="21"/>
  <c r="F24" i="21" s="1"/>
  <c r="B24" i="21"/>
  <c r="D24" i="21"/>
  <c r="C24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sysadmin</author>
    <author>Sarah</author>
  </authors>
  <commentList>
    <comment ref="A10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sysadmin:</t>
        </r>
        <r>
          <rPr>
            <sz val="8"/>
            <color indexed="81"/>
            <rFont val="Tahoma"/>
            <family val="2"/>
          </rPr>
          <t xml:space="preserve">
Insert today's date
CTRL + ;</t>
        </r>
      </text>
    </comment>
    <comment ref="C11" authorId="1" shapeId="0" xr:uid="{00000000-0006-0000-0000-000004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Result row 24 et 26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30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 in row 20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E3" authorId="0" shapeId="0" xr:uid="{3149B83D-2A2F-4B2D-8CF7-3F5FF2EE634F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20 and 23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F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25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E3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 in row 25</t>
        </r>
      </text>
    </comment>
    <comment ref="C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2 formulas avalable to Column C
</t>
        </r>
        <r>
          <rPr>
            <b/>
            <sz val="9"/>
            <color indexed="81"/>
            <rFont val="Tahoma"/>
            <family val="2"/>
          </rPr>
          <t>Replace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sz val="9"/>
            <color indexed="81"/>
            <rFont val="Tahoma"/>
            <family val="2"/>
          </rPr>
          <t>Substitute</t>
        </r>
      </text>
    </comment>
  </commentList>
</comments>
</file>

<file path=xl/sharedStrings.xml><?xml version="1.0" encoding="utf-8"?>
<sst xmlns="http://schemas.openxmlformats.org/spreadsheetml/2006/main" count="210" uniqueCount="132">
  <si>
    <t>Emprunt pour une belle bagnole</t>
  </si>
  <si>
    <t>Capital</t>
  </si>
  <si>
    <t>Intérêt</t>
  </si>
  <si>
    <t>Ans (Durée)</t>
  </si>
  <si>
    <t>VPM = montant fixe à débourser pour un montant, taux et nombre d'année</t>
  </si>
  <si>
    <t>VPM
Mensualité</t>
  </si>
  <si>
    <t>INTPER
Intérêt</t>
  </si>
  <si>
    <t>PRINCPER
Capital</t>
  </si>
  <si>
    <t>Paiement mensuel</t>
  </si>
  <si>
    <r>
      <t xml:space="preserve">NPM = </t>
    </r>
    <r>
      <rPr>
        <sz val="10"/>
        <rFont val="Arial"/>
        <family val="2"/>
      </rPr>
      <t>nombre de paiements à effectuer selon le capital, le taux et le montant disponible</t>
    </r>
  </si>
  <si>
    <t>PARIS, Christine</t>
  </si>
  <si>
    <t>PARIS, Corinne</t>
  </si>
  <si>
    <t>VÉZINA, Andrée</t>
  </si>
  <si>
    <t>BEAUDRY, Pierre</t>
  </si>
  <si>
    <t>BOUCHARD, Étienne</t>
  </si>
  <si>
    <t>RICHARD, Alexandre</t>
  </si>
  <si>
    <t>LABONTÉ, Danielle</t>
  </si>
  <si>
    <t>LAPIERRE, Marcel</t>
  </si>
  <si>
    <t>BESSETTE, Benoît</t>
  </si>
  <si>
    <t>DUVAL, Manon</t>
  </si>
  <si>
    <t>&gt;=94</t>
  </si>
  <si>
    <t>Excellent</t>
  </si>
  <si>
    <t>&gt;=80</t>
  </si>
  <si>
    <t>&gt;=75</t>
  </si>
  <si>
    <t>&gt;=65</t>
  </si>
  <si>
    <t>&gt;=60</t>
  </si>
  <si>
    <t>COMMISSION
( % )</t>
  </si>
  <si>
    <t>COMMISSION
( $ )</t>
  </si>
  <si>
    <r>
      <rPr>
        <b/>
        <sz val="10"/>
        <color indexed="62"/>
        <rFont val="Arial"/>
        <family val="2"/>
      </rPr>
      <t>VA</t>
    </r>
    <r>
      <rPr>
        <b/>
        <sz val="10"/>
        <rFont val="Arial"/>
        <family val="2"/>
      </rPr>
      <t xml:space="preserve"> = Valeur actuelle d'un investissemment avec un taux d'intérêt constant</t>
    </r>
  </si>
  <si>
    <r>
      <rPr>
        <b/>
        <sz val="10"/>
        <color indexed="62"/>
        <rFont val="Arial"/>
        <family val="2"/>
      </rPr>
      <t xml:space="preserve">VC </t>
    </r>
    <r>
      <rPr>
        <b/>
        <sz val="10"/>
        <rFont val="Arial"/>
        <family val="2"/>
      </rPr>
      <t>= Montant accumulé selon le nombre d'année,le taux et le montant investi annuellement</t>
    </r>
  </si>
  <si>
    <t>BL10 -18   08</t>
  </si>
  <si>
    <t>BL10-1826</t>
  </si>
  <si>
    <t>BL10-1844</t>
  </si>
  <si>
    <t>BL10-2588</t>
  </si>
  <si>
    <t>QC-456 567-2</t>
  </si>
  <si>
    <t>1234-56  QC</t>
  </si>
  <si>
    <t>Claude</t>
  </si>
  <si>
    <t>Lamoureux</t>
  </si>
  <si>
    <t>Christine</t>
  </si>
  <si>
    <t>Paris</t>
  </si>
  <si>
    <t>BL0236547</t>
  </si>
  <si>
    <t>Richard</t>
  </si>
  <si>
    <t>Murielle</t>
  </si>
  <si>
    <t>Claude Lamoureux</t>
  </si>
  <si>
    <t>Christine Paris</t>
  </si>
  <si>
    <t>CONDITION IF / OR</t>
  </si>
  <si>
    <t>NAME</t>
  </si>
  <si>
    <t>SALE OF THE MONTH</t>
  </si>
  <si>
    <t>EXPERIENCE
(YEAR)</t>
  </si>
  <si>
    <t>CONDITION  IF / OR</t>
  </si>
  <si>
    <t>OR</t>
  </si>
  <si>
    <t>=IF(OR(C3&gt;=5;B3&gt;=30000);10%;5%)</t>
  </si>
  <si>
    <t>=IF(OR(C3&gt;=5;B3&gt;=30000);B3*10%;B3*5%)</t>
  </si>
  <si>
    <t>DATE BILLING</t>
  </si>
  <si>
    <t>DEADLINE 1</t>
  </si>
  <si>
    <t>DEADLINE 2</t>
  </si>
  <si>
    <t>DEADLINE 3</t>
  </si>
  <si>
    <t>BILLING TRACKING</t>
  </si>
  <si>
    <t>PAYMENT RECEIVED</t>
  </si>
  <si>
    <t>PAID OR UNPAID</t>
  </si>
  <si>
    <t>SCHOOL RESULTS</t>
  </si>
  <si>
    <t>STUDENT</t>
  </si>
  <si>
    <t>OCTOBER</t>
  </si>
  <si>
    <t>JANUARY</t>
  </si>
  <si>
    <t>APRIL</t>
  </si>
  <si>
    <t>JUNE</t>
  </si>
  <si>
    <t>COMPLEX CONDITION</t>
  </si>
  <si>
    <t>REGISTRATION FOR THE FOLLOWING YEAR</t>
  </si>
  <si>
    <t>YES</t>
  </si>
  <si>
    <t>NO</t>
  </si>
  <si>
    <t>IF THE STUDENT'S AVERAGE IS 60 OR MORE</t>
  </si>
  <si>
    <t>OTHERWISE: FAILURE AND RECOVERY</t>
  </si>
  <si>
    <t>COURSE : FRENCH</t>
  </si>
  <si>
    <t>ANSWER: COMPLEX CONDITION</t>
  </si>
  <si>
    <r>
      <rPr>
        <b/>
        <sz val="11"/>
        <color rgb="FFC00000"/>
        <rFont val="Arial"/>
        <family val="2"/>
      </rPr>
      <t>=IF(AVERAGE(B3:E3)&gt;=60;"YES";"NO") OR</t>
    </r>
    <r>
      <rPr>
        <b/>
        <sz val="11"/>
        <rFont val="Arial"/>
        <family val="2"/>
      </rPr>
      <t xml:space="preserve"> </t>
    </r>
    <r>
      <rPr>
        <b/>
        <sz val="11"/>
        <color theme="3"/>
        <rFont val="Arial"/>
        <family val="2"/>
      </rPr>
      <t>=IF(AVERAGE(B3:E3)&gt;=60;$F$15;$F$16)</t>
    </r>
  </si>
  <si>
    <t>ANSWER</t>
  </si>
  <si>
    <t>CONDITION IF</t>
  </si>
  <si>
    <t>Course A 456
French</t>
  </si>
  <si>
    <t>COMPLEXE CONDITION</t>
  </si>
  <si>
    <t>COMMENT</t>
  </si>
  <si>
    <t>FUNCTION "IF"</t>
  </si>
  <si>
    <t>ANSWER COLUMN C: SIMPLE CONDITION</t>
  </si>
  <si>
    <t>IF-FALSE</t>
  </si>
  <si>
    <t>ANSWER (1) COLUMN D:  COMPLEXE CONDITION</t>
  </si>
  <si>
    <t>ANSWER (2): COMPLEXE CONDITION</t>
  </si>
  <si>
    <t>=IF(B3&gt;=94;$B$15;IF(B3&gt;=80;$B$16;IF(B3&gt;=75;$B$17;IF(B3&gt;=65;$B$18;IF(B3&gt;=60;$B$19;$B$20)))))</t>
  </si>
  <si>
    <t>CONDITION IF / AND</t>
  </si>
  <si>
    <t>In boarding school on the Campus</t>
  </si>
  <si>
    <t>Course A 356
French</t>
  </si>
  <si>
    <t>CONDITION  IF / AND</t>
  </si>
  <si>
    <t>AND</t>
  </si>
  <si>
    <t>THEN</t>
  </si>
  <si>
    <t>IF FALSE:</t>
  </si>
  <si>
    <t>IF RESULTS &gt;=85</t>
  </si>
  <si>
    <t>STUDENT IN BOARDING SCHOOL AT CAMPUS, COLUMN C = "YES"</t>
  </si>
  <si>
    <t>= REFUND</t>
  </si>
  <si>
    <t>NO REFUND OR ("")</t>
  </si>
  <si>
    <t>=IF(AND(B3&gt;=85;C3="YES");"REFUND";"")</t>
  </si>
  <si>
    <t>=IF(B3&gt;=60;"SUCCESS";"FAILURE")</t>
  </si>
  <si>
    <t>OTHERWISE: FAILURE</t>
  </si>
  <si>
    <t>&gt;=60 = SUCCESS</t>
  </si>
  <si>
    <t>VALUE
TO BE MODIFY</t>
  </si>
  <si>
    <t>MID
START -3ième CAR
TAKE 4 CAR.</t>
  </si>
  <si>
    <t>SUBSTITUTE
(REMPLACE TEXT)
REMPLACE BL FOR AD</t>
  </si>
  <si>
    <t>SUBSTITUTE
(DELET SPACE IN A CELL)</t>
  </si>
  <si>
    <t>LEN</t>
  </si>
  <si>
    <r>
      <t xml:space="preserve">FORMULA : </t>
    </r>
    <r>
      <rPr>
        <b/>
        <sz val="10"/>
        <color indexed="8"/>
        <rFont val="Arial"/>
        <family val="2"/>
      </rPr>
      <t>SUBSTITUTE WITH TEXT (REMPLACE "QC" FOR "ON", SPACE AND TRAIT-D'UNION</t>
    </r>
  </si>
  <si>
    <t>NUMBER</t>
  </si>
  <si>
    <t>VALUE TO MODIFY</t>
  </si>
  <si>
    <t>TEXT TO COLUMNS
TO SEPARATE FIRST AND LAST NAME</t>
  </si>
  <si>
    <t>UPPER FOR LAST NAME
(COLUMN "C")</t>
  </si>
  <si>
    <t>RIGHT
(COLUMN "A")
NUMBER (3 CAR.)</t>
  </si>
  <si>
    <r>
      <t xml:space="preserve">CONCAT Column E + "-" + Column F +  
"-" + PREMIER CARACTÈRE COL B
FORMULA: MID OR LEFT FOR cOLUMNe B
</t>
    </r>
    <r>
      <rPr>
        <b/>
        <sz val="12"/>
        <color rgb="FFFF0000"/>
        <rFont val="Calibri"/>
        <family val="2"/>
        <scheme val="minor"/>
      </rPr>
      <t>Exemple: RIC-834-M</t>
    </r>
  </si>
  <si>
    <t>Answer:</t>
  </si>
  <si>
    <t>SUCCESS or FAILURE</t>
  </si>
  <si>
    <t>Award</t>
  </si>
  <si>
    <t>Very well</t>
  </si>
  <si>
    <t>Satisfactory</t>
  </si>
  <si>
    <t>Warning: Risk of failure</t>
  </si>
  <si>
    <t>Failure</t>
  </si>
  <si>
    <t>=IF(B3&gt;=94;"Award";IF(B3&gt;=80;"Excellent";IF(B3&gt;=75;"Very well";IF(B3&gt;=65;
"Satisfactory";IF(B3&gt;=60;"Warning: Risk of failure ";"Failure")))))</t>
  </si>
  <si>
    <t>Refund: if Pension to Campus and if Success at 85% or more</t>
  </si>
  <si>
    <t>EXPERIENCE (YEAR): &gt;=5</t>
  </si>
  <si>
    <t>SALE OF THE MONTH: &gt;=30 000</t>
  </si>
  <si>
    <t>10% COMMISSION</t>
  </si>
  <si>
    <t>5% COMMISSION</t>
  </si>
  <si>
    <t>ANSWER IN % (COLUMN D)</t>
  </si>
  <si>
    <t>ANSWER IN $ (COLUMN E)</t>
  </si>
  <si>
    <t>MID
START - Third CAR
TAKE 4 CAR.</t>
  </si>
  <si>
    <t>SUBSTITUTE
(REMPLACE TEXT)
REMPLACE "BL" FOR "AD"</t>
  </si>
  <si>
    <r>
      <t xml:space="preserve">CONCAT Column E + "-" + Column F +  
"-" + FIRST CARACTER "COLUMN B"
FORMULA: MID OR LEFT FOR COLUMN B
</t>
    </r>
    <r>
      <rPr>
        <b/>
        <sz val="12"/>
        <color rgb="FFFF0000"/>
        <rFont val="Calibri"/>
        <family val="2"/>
        <scheme val="minor"/>
      </rPr>
      <t>Exemple: RIC-834-M</t>
    </r>
  </si>
  <si>
    <t>LEFT LAST NAME
 (COLUMN "D") (3 CAR)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</si>
</sst>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[$-C0C]d\ mmm\ yyyy;@"/>
    <numFmt numFmtId="167" formatCode="d/mmmm/yy"/>
    <numFmt numFmtId="168" formatCode="dd\ mmm\.yyyy"/>
    <numFmt numFmtId="169" formatCode="_ * #,##0_)\ &quot;$&quot;_ ;_ * \(#,##0\)\ &quot;$&quot;_ ;_ * &quot;-&quot;??_)\ &quot;$&quot;_ ;_ @_ "/>
    <numFmt numFmtId="170" formatCode="_ * #,##0_)\ _$_ ;_ * \(#,##0\)\ _$_ ;_ * &quot;-&quot;??_)\ _$_ ;_ @_ "/>
    <numFmt numFmtId="171" formatCode="0.0%"/>
  </numFmts>
  <fonts count="43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56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sz val="10"/>
      <name val="Tahoma"/>
      <family val="2"/>
    </font>
    <font>
      <b/>
      <sz val="11"/>
      <color theme="3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C0000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b/>
      <sz val="12"/>
      <color theme="0"/>
      <name val="Arial"/>
      <family val="2"/>
    </font>
    <font>
      <b/>
      <sz val="22"/>
      <name val="AR BLANCA"/>
    </font>
    <font>
      <b/>
      <sz val="10"/>
      <color indexed="62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b/>
      <sz val="11"/>
      <color theme="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MS Sans Serif"/>
      <family val="2"/>
    </font>
    <font>
      <b/>
      <i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2"/>
      <color rgb="FFFF0000"/>
      <name val="Calibri"/>
      <family val="2"/>
      <scheme val="minor"/>
    </font>
    <font>
      <sz val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gradientFill type="path" left="0.5" right="0.5" top="0.5" bottom="0.5">
        <stop position="0">
          <color theme="6" tint="0.59999389629810485"/>
        </stop>
        <stop position="1">
          <color theme="4" tint="0.40000610370189521"/>
        </stop>
      </gradientFill>
    </fill>
    <fill>
      <gradientFill degree="90">
        <stop position="0">
          <color theme="0"/>
        </stop>
        <stop position="1">
          <color theme="7" tint="0.40000610370189521"/>
        </stop>
      </gradientFill>
    </fill>
    <fill>
      <patternFill patternType="solid">
        <fgColor theme="6" tint="0.79998168889431442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4" tint="-0.24994659260841701"/>
      </left>
      <right style="thin">
        <color theme="9" tint="0.39994506668294322"/>
      </right>
      <top style="medium">
        <color theme="4" tint="-0.24994659260841701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medium">
        <color theme="4" tint="-0.24994659260841701"/>
      </top>
      <bottom style="thin">
        <color theme="9" tint="0.39994506668294322"/>
      </bottom>
      <diagonal/>
    </border>
    <border>
      <left style="medium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medium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medium">
        <color theme="4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medium">
        <color theme="4" tint="-0.24994659260841701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indexed="40"/>
      </left>
      <right style="thin">
        <color indexed="23"/>
      </right>
      <top style="thin">
        <color indexed="23"/>
      </top>
      <bottom style="thin">
        <color indexed="40"/>
      </bottom>
      <diagonal/>
    </border>
    <border>
      <left style="thin">
        <color indexed="23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23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 style="thin">
        <color indexed="40"/>
      </bottom>
      <diagonal/>
    </border>
    <border>
      <left/>
      <right style="thin">
        <color indexed="23"/>
      </right>
      <top style="thin">
        <color indexed="40"/>
      </top>
      <bottom style="thin">
        <color indexed="40"/>
      </bottom>
      <diagonal/>
    </border>
    <border>
      <left style="thin">
        <color indexed="23"/>
      </left>
      <right style="thin">
        <color indexed="40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/>
      <top style="thin">
        <color indexed="40"/>
      </top>
      <bottom style="thin">
        <color indexed="23"/>
      </bottom>
      <diagonal/>
    </border>
    <border>
      <left/>
      <right style="thin">
        <color indexed="23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 style="thin">
        <color indexed="23"/>
      </right>
      <top style="thin">
        <color indexed="40"/>
      </top>
      <bottom style="thin">
        <color indexed="23"/>
      </bottom>
      <diagonal/>
    </border>
    <border>
      <left/>
      <right style="thin">
        <color indexed="40"/>
      </right>
      <top style="thin">
        <color indexed="23"/>
      </top>
      <bottom style="thin">
        <color indexed="23"/>
      </bottom>
      <diagonal/>
    </border>
    <border>
      <left style="thin">
        <color indexed="40"/>
      </left>
      <right style="thin">
        <color indexed="40"/>
      </right>
      <top style="thin">
        <color indexed="23"/>
      </top>
      <bottom style="thin">
        <color indexed="23"/>
      </bottom>
      <diagonal/>
    </border>
    <border>
      <left style="thin">
        <color indexed="40"/>
      </left>
      <right/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23"/>
      </top>
      <bottom style="thin">
        <color indexed="22"/>
      </bottom>
      <diagonal/>
    </border>
    <border>
      <left/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/>
      <top style="thin">
        <color indexed="23"/>
      </top>
      <bottom style="thin">
        <color indexed="22"/>
      </bottom>
      <diagonal/>
    </border>
    <border>
      <left style="thin">
        <color indexed="40"/>
      </left>
      <right/>
      <top style="thin">
        <color indexed="23"/>
      </top>
      <bottom style="thin">
        <color indexed="40"/>
      </bottom>
      <diagonal/>
    </border>
    <border>
      <left/>
      <right/>
      <top style="thin">
        <color indexed="23"/>
      </top>
      <bottom style="thin">
        <color indexed="40"/>
      </bottom>
      <diagonal/>
    </border>
    <border>
      <left/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/>
      <right/>
      <top style="thin">
        <color indexed="40"/>
      </top>
      <bottom/>
      <diagonal/>
    </border>
    <border>
      <left style="thin">
        <color indexed="23"/>
      </left>
      <right/>
      <top style="thin">
        <color indexed="40"/>
      </top>
      <bottom style="thin">
        <color indexed="40"/>
      </bottom>
      <diagonal/>
    </border>
    <border>
      <left/>
      <right/>
      <top style="thin">
        <color indexed="40"/>
      </top>
      <bottom style="thin">
        <color indexed="40"/>
      </bottom>
      <diagonal/>
    </border>
    <border>
      <left/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23"/>
      </left>
      <right/>
      <top style="thin">
        <color indexed="40"/>
      </top>
      <bottom style="thin">
        <color indexed="23"/>
      </bottom>
      <diagonal/>
    </border>
    <border>
      <left/>
      <right/>
      <top style="thin">
        <color indexed="40"/>
      </top>
      <bottom style="thin">
        <color indexed="23"/>
      </bottom>
      <diagonal/>
    </border>
    <border>
      <left/>
      <right style="thin">
        <color indexed="40"/>
      </right>
      <top style="thin">
        <color indexed="40"/>
      </top>
      <bottom style="thin">
        <color indexed="23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/>
      <top style="medium">
        <color indexed="23"/>
      </top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medium">
        <color indexed="23"/>
      </right>
      <top style="thin">
        <color indexed="23"/>
      </top>
      <bottom style="thin">
        <color indexed="23"/>
      </bottom>
      <diagonal/>
    </border>
  </borders>
  <cellStyleXfs count="59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0" fontId="5" fillId="0" borderId="0"/>
    <xf numFmtId="0" fontId="9" fillId="0" borderId="0"/>
    <xf numFmtId="0" fontId="6" fillId="0" borderId="0"/>
    <xf numFmtId="0" fontId="7" fillId="0" borderId="0"/>
    <xf numFmtId="0" fontId="10" fillId="0" borderId="0"/>
    <xf numFmtId="0" fontId="5" fillId="0" borderId="0"/>
    <xf numFmtId="9" fontId="5" fillId="0" borderId="0" applyFont="0" applyFill="0" applyBorder="0" applyAlignment="0" applyProtection="0"/>
    <xf numFmtId="0" fontId="16" fillId="0" borderId="0"/>
    <xf numFmtId="44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8" fillId="0" borderId="0"/>
    <xf numFmtId="0" fontId="5" fillId="0" borderId="0"/>
    <xf numFmtId="0" fontId="18" fillId="0" borderId="0"/>
    <xf numFmtId="0" fontId="5" fillId="0" borderId="0"/>
    <xf numFmtId="0" fontId="9" fillId="0" borderId="0"/>
    <xf numFmtId="0" fontId="19" fillId="0" borderId="0"/>
    <xf numFmtId="0" fontId="5" fillId="0" borderId="0"/>
    <xf numFmtId="0" fontId="20" fillId="0" borderId="0"/>
    <xf numFmtId="0" fontId="17" fillId="0" borderId="3" applyNumberFormat="0" applyFill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2" fillId="7" borderId="0" applyNumberFormat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0"/>
    <xf numFmtId="0" fontId="28" fillId="0" borderId="3" applyNumberFormat="0" applyFill="0" applyAlignment="0" applyProtection="0"/>
    <xf numFmtId="0" fontId="29" fillId="0" borderId="2" applyNumberFormat="0" applyFill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5" fillId="0" borderId="36" applyNumberFormat="0" applyFill="0" applyAlignment="0" applyProtection="0"/>
    <xf numFmtId="0" fontId="7" fillId="0" borderId="0">
      <alignment vertical="top"/>
    </xf>
    <xf numFmtId="0" fontId="1" fillId="0" borderId="0"/>
    <xf numFmtId="0" fontId="20" fillId="0" borderId="0"/>
    <xf numFmtId="0" fontId="20" fillId="0" borderId="0"/>
    <xf numFmtId="44" fontId="3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0" fontId="19" fillId="0" borderId="0"/>
    <xf numFmtId="0" fontId="38" fillId="0" borderId="0"/>
  </cellStyleXfs>
  <cellXfs count="261">
    <xf numFmtId="0" fontId="0" fillId="0" borderId="0" xfId="0"/>
    <xf numFmtId="0" fontId="7" fillId="0" borderId="0" xfId="14" applyFont="1" applyAlignment="1">
      <alignment horizontal="left" wrapText="1"/>
    </xf>
    <xf numFmtId="166" fontId="7" fillId="0" borderId="0" xfId="14" applyNumberFormat="1"/>
    <xf numFmtId="0" fontId="7" fillId="0" borderId="0" xfId="14"/>
    <xf numFmtId="168" fontId="7" fillId="0" borderId="0" xfId="14" applyNumberFormat="1"/>
    <xf numFmtId="166" fontId="7" fillId="0" borderId="4" xfId="14" applyNumberFormat="1" applyFont="1" applyBorder="1" applyAlignment="1">
      <alignment horizontal="left" wrapText="1"/>
    </xf>
    <xf numFmtId="0" fontId="7" fillId="0" borderId="5" xfId="14" applyFont="1" applyBorder="1" applyAlignment="1">
      <alignment horizontal="left" wrapText="1"/>
    </xf>
    <xf numFmtId="166" fontId="7" fillId="0" borderId="6" xfId="14" applyNumberFormat="1" applyBorder="1"/>
    <xf numFmtId="0" fontId="7" fillId="0" borderId="7" xfId="14" applyBorder="1"/>
    <xf numFmtId="0" fontId="7" fillId="3" borderId="7" xfId="14" applyNumberFormat="1" applyFill="1" applyBorder="1"/>
    <xf numFmtId="0" fontId="7" fillId="3" borderId="7" xfId="14" applyFill="1" applyBorder="1"/>
    <xf numFmtId="167" fontId="7" fillId="3" borderId="7" xfId="14" applyNumberFormat="1" applyFill="1" applyBorder="1"/>
    <xf numFmtId="166" fontId="7" fillId="0" borderId="8" xfId="14" applyNumberFormat="1" applyBorder="1"/>
    <xf numFmtId="0" fontId="7" fillId="3" borderId="9" xfId="14" applyFill="1" applyBorder="1"/>
    <xf numFmtId="14" fontId="7" fillId="0" borderId="0" xfId="14" applyNumberFormat="1"/>
    <xf numFmtId="0" fontId="7" fillId="0" borderId="0" xfId="14" applyFont="1" applyBorder="1" applyAlignment="1">
      <alignment horizontal="left" wrapText="1"/>
    </xf>
    <xf numFmtId="0" fontId="7" fillId="0" borderId="0" xfId="14" applyBorder="1"/>
    <xf numFmtId="0" fontId="7" fillId="3" borderId="0" xfId="14" applyNumberFormat="1" applyFill="1" applyBorder="1"/>
    <xf numFmtId="0" fontId="7" fillId="4" borderId="0" xfId="14" applyNumberFormat="1" applyFill="1" applyBorder="1"/>
    <xf numFmtId="0" fontId="7" fillId="4" borderId="0" xfId="14" applyFill="1" applyBorder="1"/>
    <xf numFmtId="0" fontId="4" fillId="0" borderId="0" xfId="32" applyFont="1" applyAlignment="1">
      <alignment wrapText="1"/>
    </xf>
    <xf numFmtId="0" fontId="4" fillId="0" borderId="13" xfId="32" applyFont="1" applyBorder="1" applyAlignment="1">
      <alignment horizontal="left" wrapText="1"/>
    </xf>
    <xf numFmtId="0" fontId="4" fillId="0" borderId="14" xfId="32" applyFont="1" applyFill="1" applyBorder="1" applyAlignment="1">
      <alignment horizontal="left" wrapText="1"/>
    </xf>
    <xf numFmtId="0" fontId="4" fillId="0" borderId="0" xfId="32" applyFont="1" applyAlignment="1">
      <alignment horizontal="left" wrapText="1"/>
    </xf>
    <xf numFmtId="0" fontId="3" fillId="0" borderId="10" xfId="32" applyBorder="1" applyAlignment="1">
      <alignment horizontal="left" indent="1"/>
    </xf>
    <xf numFmtId="0" fontId="3" fillId="0" borderId="11" xfId="32" applyBorder="1" applyAlignment="1">
      <alignment horizontal="center"/>
    </xf>
    <xf numFmtId="0" fontId="3" fillId="0" borderId="11" xfId="32" applyFont="1" applyBorder="1" applyAlignment="1">
      <alignment horizontal="center"/>
    </xf>
    <xf numFmtId="0" fontId="3" fillId="0" borderId="12" xfId="32" applyBorder="1"/>
    <xf numFmtId="0" fontId="3" fillId="0" borderId="0" xfId="32"/>
    <xf numFmtId="0" fontId="3" fillId="0" borderId="15" xfId="32" applyBorder="1" applyAlignment="1">
      <alignment horizontal="left" indent="1"/>
    </xf>
    <xf numFmtId="0" fontId="3" fillId="0" borderId="1" xfId="32" applyBorder="1" applyAlignment="1">
      <alignment horizontal="center"/>
    </xf>
    <xf numFmtId="0" fontId="3" fillId="0" borderId="1" xfId="32" applyFont="1" applyBorder="1" applyAlignment="1">
      <alignment horizontal="center"/>
    </xf>
    <xf numFmtId="0" fontId="3" fillId="0" borderId="16" xfId="32" applyBorder="1"/>
    <xf numFmtId="0" fontId="3" fillId="0" borderId="1" xfId="32" applyFont="1" applyBorder="1" applyAlignment="1">
      <alignment horizontal="center" wrapText="1"/>
    </xf>
    <xf numFmtId="0" fontId="3" fillId="0" borderId="17" xfId="32" applyBorder="1" applyAlignment="1">
      <alignment horizontal="left" indent="1"/>
    </xf>
    <xf numFmtId="0" fontId="3" fillId="0" borderId="18" xfId="32" applyBorder="1" applyAlignment="1">
      <alignment horizontal="center"/>
    </xf>
    <xf numFmtId="0" fontId="3" fillId="0" borderId="18" xfId="32" applyFont="1" applyBorder="1" applyAlignment="1">
      <alignment horizontal="center" wrapText="1"/>
    </xf>
    <xf numFmtId="0" fontId="3" fillId="0" borderId="19" xfId="32" applyBorder="1"/>
    <xf numFmtId="0" fontId="4" fillId="0" borderId="10" xfId="32" applyFont="1" applyFill="1" applyBorder="1" applyAlignment="1">
      <alignment horizontal="left" indent="1"/>
    </xf>
    <xf numFmtId="0" fontId="4" fillId="0" borderId="15" xfId="32" applyFont="1" applyFill="1" applyBorder="1" applyAlignment="1">
      <alignment horizontal="left" indent="1"/>
    </xf>
    <xf numFmtId="0" fontId="4" fillId="0" borderId="17" xfId="32" applyFont="1" applyFill="1" applyBorder="1" applyAlignment="1">
      <alignment horizontal="left" indent="1"/>
    </xf>
    <xf numFmtId="0" fontId="4" fillId="5" borderId="10" xfId="32" applyFont="1" applyFill="1" applyBorder="1" applyAlignment="1">
      <alignment wrapText="1"/>
    </xf>
    <xf numFmtId="0" fontId="4" fillId="5" borderId="11" xfId="32" applyFont="1" applyFill="1" applyBorder="1" applyAlignment="1">
      <alignment wrapText="1"/>
    </xf>
    <xf numFmtId="0" fontId="4" fillId="5" borderId="12" xfId="32" applyFont="1" applyFill="1" applyBorder="1" applyAlignment="1">
      <alignment wrapText="1"/>
    </xf>
    <xf numFmtId="0" fontId="4" fillId="5" borderId="11" xfId="32" applyNumberFormat="1" applyFont="1" applyFill="1" applyBorder="1" applyAlignment="1">
      <alignment wrapText="1"/>
    </xf>
    <xf numFmtId="0" fontId="3" fillId="0" borderId="0" xfId="32" applyFill="1" applyBorder="1"/>
    <xf numFmtId="0" fontId="4" fillId="0" borderId="23" xfId="32" applyFont="1" applyFill="1" applyBorder="1" applyAlignment="1">
      <alignment horizontal="left" wrapText="1"/>
    </xf>
    <xf numFmtId="0" fontId="4" fillId="0" borderId="24" xfId="32" applyFont="1" applyFill="1" applyBorder="1" applyAlignment="1">
      <alignment horizontal="left" wrapText="1"/>
    </xf>
    <xf numFmtId="0" fontId="3" fillId="0" borderId="23" xfId="32" applyFill="1" applyBorder="1" applyAlignment="1">
      <alignment horizontal="left" indent="1"/>
    </xf>
    <xf numFmtId="0" fontId="3" fillId="0" borderId="24" xfId="32" applyFill="1" applyBorder="1" applyAlignment="1">
      <alignment horizontal="center"/>
    </xf>
    <xf numFmtId="0" fontId="3" fillId="0" borderId="24" xfId="32" applyFill="1" applyBorder="1" applyAlignment="1">
      <alignment horizontal="left" indent="1"/>
    </xf>
    <xf numFmtId="0" fontId="3" fillId="0" borderId="28" xfId="32" applyFill="1" applyBorder="1" applyAlignment="1">
      <alignment horizontal="left" indent="1"/>
    </xf>
    <xf numFmtId="0" fontId="3" fillId="0" borderId="29" xfId="32" applyFill="1" applyBorder="1" applyAlignment="1">
      <alignment horizontal="center"/>
    </xf>
    <xf numFmtId="0" fontId="3" fillId="0" borderId="29" xfId="32" applyFill="1" applyBorder="1" applyAlignment="1">
      <alignment horizontal="left" indent="1"/>
    </xf>
    <xf numFmtId="0" fontId="4" fillId="0" borderId="23" xfId="32" applyFont="1" applyFill="1" applyBorder="1" applyAlignment="1">
      <alignment horizontal="left" indent="1"/>
    </xf>
    <xf numFmtId="0" fontId="4" fillId="0" borderId="28" xfId="32" applyFont="1" applyFill="1" applyBorder="1" applyAlignment="1">
      <alignment horizontal="left" indent="1"/>
    </xf>
    <xf numFmtId="0" fontId="4" fillId="0" borderId="0" xfId="32" applyFont="1" applyFill="1" applyBorder="1"/>
    <xf numFmtId="0" fontId="3" fillId="0" borderId="0" xfId="32" applyFont="1" applyFill="1" applyBorder="1"/>
    <xf numFmtId="0" fontId="15" fillId="0" borderId="0" xfId="32" applyFont="1" applyFill="1" applyBorder="1" applyAlignment="1">
      <alignment vertical="center" wrapText="1"/>
    </xf>
    <xf numFmtId="0" fontId="4" fillId="6" borderId="21" xfId="32" applyFont="1" applyFill="1" applyBorder="1" applyAlignment="1">
      <alignment horizontal="left"/>
    </xf>
    <xf numFmtId="0" fontId="4" fillId="6" borderId="21" xfId="32" applyFont="1" applyFill="1" applyBorder="1" applyAlignment="1">
      <alignment wrapText="1"/>
    </xf>
    <xf numFmtId="0" fontId="3" fillId="0" borderId="0" xfId="38"/>
    <xf numFmtId="0" fontId="4" fillId="0" borderId="0" xfId="38" applyFont="1" applyAlignment="1">
      <alignment wrapText="1"/>
    </xf>
    <xf numFmtId="0" fontId="4" fillId="0" borderId="15" xfId="38" applyFont="1" applyFill="1" applyBorder="1"/>
    <xf numFmtId="165" fontId="4" fillId="0" borderId="1" xfId="33" applyFont="1" applyFill="1" applyBorder="1" applyAlignment="1">
      <alignment horizontal="center" wrapText="1"/>
    </xf>
    <xf numFmtId="0" fontId="4" fillId="0" borderId="1" xfId="38" applyFont="1" applyFill="1" applyBorder="1" applyAlignment="1">
      <alignment horizontal="center" wrapText="1"/>
    </xf>
    <xf numFmtId="0" fontId="4" fillId="0" borderId="16" xfId="38" applyFont="1" applyFill="1" applyBorder="1" applyAlignment="1">
      <alignment horizontal="center" wrapText="1"/>
    </xf>
    <xf numFmtId="0" fontId="3" fillId="0" borderId="0" xfId="38" applyFill="1"/>
    <xf numFmtId="0" fontId="3" fillId="0" borderId="15" xfId="38" applyFill="1" applyBorder="1" applyAlignment="1">
      <alignment horizontal="left" indent="1"/>
    </xf>
    <xf numFmtId="165" fontId="3" fillId="0" borderId="1" xfId="33" applyFill="1" applyBorder="1" applyAlignment="1">
      <alignment horizontal="center"/>
    </xf>
    <xf numFmtId="9" fontId="3" fillId="0" borderId="1" xfId="41" applyFill="1" applyBorder="1" applyAlignment="1">
      <alignment horizontal="right"/>
    </xf>
    <xf numFmtId="165" fontId="3" fillId="0" borderId="16" xfId="33" applyFill="1" applyBorder="1" applyAlignment="1">
      <alignment horizontal="left"/>
    </xf>
    <xf numFmtId="0" fontId="3" fillId="0" borderId="17" xfId="38" applyFill="1" applyBorder="1" applyAlignment="1">
      <alignment horizontal="left" indent="1"/>
    </xf>
    <xf numFmtId="165" fontId="3" fillId="0" borderId="18" xfId="33" applyFill="1" applyBorder="1" applyAlignment="1">
      <alignment horizontal="center"/>
    </xf>
    <xf numFmtId="9" fontId="3" fillId="0" borderId="18" xfId="41" applyFill="1" applyBorder="1" applyAlignment="1">
      <alignment horizontal="right"/>
    </xf>
    <xf numFmtId="165" fontId="3" fillId="0" borderId="19" xfId="33" applyFill="1" applyBorder="1" applyAlignment="1">
      <alignment horizontal="left"/>
    </xf>
    <xf numFmtId="0" fontId="3" fillId="0" borderId="0" xfId="38" applyFill="1" applyBorder="1"/>
    <xf numFmtId="0" fontId="4" fillId="0" borderId="23" xfId="38" applyFont="1" applyFill="1" applyBorder="1" applyAlignment="1">
      <alignment horizontal="left" wrapText="1"/>
    </xf>
    <xf numFmtId="0" fontId="4" fillId="0" borderId="24" xfId="38" applyFont="1" applyFill="1" applyBorder="1" applyAlignment="1">
      <alignment horizontal="center"/>
    </xf>
    <xf numFmtId="0" fontId="4" fillId="0" borderId="24" xfId="38" applyFont="1" applyFill="1" applyBorder="1" applyAlignment="1">
      <alignment horizontal="center" wrapText="1"/>
    </xf>
    <xf numFmtId="0" fontId="4" fillId="0" borderId="24" xfId="38" applyFont="1" applyBorder="1" applyAlignment="1">
      <alignment horizontal="center"/>
    </xf>
    <xf numFmtId="0" fontId="4" fillId="0" borderId="0" xfId="38" applyFont="1" applyFill="1" applyBorder="1"/>
    <xf numFmtId="0" fontId="3" fillId="0" borderId="23" xfId="38" applyFill="1" applyBorder="1" applyAlignment="1">
      <alignment horizontal="left" indent="1"/>
    </xf>
    <xf numFmtId="0" fontId="3" fillId="0" borderId="24" xfId="38" applyFill="1" applyBorder="1" applyAlignment="1">
      <alignment horizontal="center"/>
    </xf>
    <xf numFmtId="0" fontId="3" fillId="0" borderId="24" xfId="38" applyBorder="1" applyAlignment="1">
      <alignment horizontal="center"/>
    </xf>
    <xf numFmtId="0" fontId="3" fillId="0" borderId="25" xfId="38" applyFill="1" applyBorder="1" applyAlignment="1">
      <alignment horizontal="left" indent="1"/>
    </xf>
    <xf numFmtId="0" fontId="3" fillId="0" borderId="28" xfId="38" applyFill="1" applyBorder="1" applyAlignment="1">
      <alignment horizontal="left" indent="1"/>
    </xf>
    <xf numFmtId="0" fontId="3" fillId="0" borderId="29" xfId="38" applyFill="1" applyBorder="1" applyAlignment="1">
      <alignment horizontal="center"/>
    </xf>
    <xf numFmtId="0" fontId="3" fillId="0" borderId="29" xfId="38" applyBorder="1" applyAlignment="1">
      <alignment horizontal="center"/>
    </xf>
    <xf numFmtId="0" fontId="3" fillId="0" borderId="32" xfId="38" applyFill="1" applyBorder="1" applyAlignment="1">
      <alignment horizontal="left" indent="1"/>
    </xf>
    <xf numFmtId="0" fontId="3" fillId="0" borderId="22" xfId="38" applyFill="1" applyBorder="1"/>
    <xf numFmtId="0" fontId="4" fillId="0" borderId="25" xfId="38" applyFont="1" applyFill="1" applyBorder="1" applyAlignment="1">
      <alignment horizontal="left"/>
    </xf>
    <xf numFmtId="0" fontId="23" fillId="0" borderId="0" xfId="38" applyFont="1" applyFill="1" applyBorder="1"/>
    <xf numFmtId="0" fontId="15" fillId="0" borderId="0" xfId="38" applyFont="1" applyFill="1" applyBorder="1" applyAlignment="1">
      <alignment vertical="center" wrapText="1"/>
    </xf>
    <xf numFmtId="0" fontId="4" fillId="0" borderId="25" xfId="38" applyFont="1" applyFill="1" applyBorder="1" applyAlignment="1">
      <alignment horizontal="center" wrapText="1"/>
    </xf>
    <xf numFmtId="0" fontId="3" fillId="0" borderId="1" xfId="38" applyFill="1" applyBorder="1" applyAlignment="1">
      <alignment horizontal="center"/>
    </xf>
    <xf numFmtId="0" fontId="3" fillId="0" borderId="18" xfId="38" applyFill="1" applyBorder="1" applyAlignment="1">
      <alignment horizontal="center"/>
    </xf>
    <xf numFmtId="0" fontId="23" fillId="9" borderId="20" xfId="38" applyFont="1" applyFill="1" applyBorder="1" applyAlignment="1"/>
    <xf numFmtId="0" fontId="23" fillId="9" borderId="22" xfId="38" applyFont="1" applyFill="1" applyBorder="1" applyAlignment="1">
      <alignment horizontal="center" wrapText="1"/>
    </xf>
    <xf numFmtId="0" fontId="12" fillId="0" borderId="0" xfId="45" applyFont="1"/>
    <xf numFmtId="0" fontId="13" fillId="0" borderId="0" xfId="45" applyFont="1" applyFill="1" applyBorder="1" applyAlignment="1">
      <alignment horizontal="center"/>
    </xf>
    <xf numFmtId="0" fontId="12" fillId="0" borderId="0" xfId="45" applyFont="1" applyFill="1"/>
    <xf numFmtId="0" fontId="4" fillId="0" borderId="49" xfId="45" applyFont="1" applyBorder="1"/>
    <xf numFmtId="169" fontId="4" fillId="0" borderId="50" xfId="46" applyNumberFormat="1" applyFont="1" applyBorder="1" applyAlignment="1">
      <alignment horizontal="center"/>
    </xf>
    <xf numFmtId="0" fontId="4" fillId="0" borderId="50" xfId="45" applyFont="1" applyBorder="1"/>
    <xf numFmtId="9" fontId="4" fillId="0" borderId="50" xfId="47" applyFont="1" applyBorder="1"/>
    <xf numFmtId="170" fontId="4" fillId="12" borderId="51" xfId="48" applyNumberFormat="1" applyFont="1" applyFill="1" applyBorder="1"/>
    <xf numFmtId="170" fontId="4" fillId="0" borderId="50" xfId="48" applyNumberFormat="1" applyFont="1" applyBorder="1"/>
    <xf numFmtId="171" fontId="4" fillId="0" borderId="50" xfId="47" applyNumberFormat="1" applyFont="1" applyBorder="1"/>
    <xf numFmtId="169" fontId="4" fillId="0" borderId="50" xfId="46" applyNumberFormat="1" applyFont="1" applyBorder="1" applyAlignment="1">
      <alignment horizontal="center" wrapText="1"/>
    </xf>
    <xf numFmtId="169" fontId="4" fillId="12" borderId="51" xfId="46" applyNumberFormat="1" applyFont="1" applyFill="1" applyBorder="1" applyAlignment="1">
      <alignment horizontal="center"/>
    </xf>
    <xf numFmtId="0" fontId="4" fillId="0" borderId="52" xfId="45" applyFont="1" applyBorder="1"/>
    <xf numFmtId="169" fontId="4" fillId="0" borderId="53" xfId="46" applyNumberFormat="1" applyFont="1" applyBorder="1" applyAlignment="1">
      <alignment horizontal="center"/>
    </xf>
    <xf numFmtId="0" fontId="4" fillId="0" borderId="53" xfId="45" applyFont="1" applyBorder="1"/>
    <xf numFmtId="9" fontId="4" fillId="0" borderId="53" xfId="47" applyFont="1" applyBorder="1"/>
    <xf numFmtId="8" fontId="4" fillId="0" borderId="53" xfId="45" applyNumberFormat="1" applyFont="1" applyBorder="1"/>
    <xf numFmtId="170" fontId="4" fillId="0" borderId="54" xfId="48" applyNumberFormat="1" applyFont="1" applyBorder="1"/>
    <xf numFmtId="0" fontId="3" fillId="0" borderId="49" xfId="45" applyFont="1" applyBorder="1"/>
    <xf numFmtId="0" fontId="3" fillId="0" borderId="50" xfId="45" applyFont="1" applyBorder="1"/>
    <xf numFmtId="8" fontId="4" fillId="11" borderId="50" xfId="45" applyNumberFormat="1" applyFont="1" applyFill="1" applyBorder="1" applyAlignment="1">
      <alignment horizontal="center" wrapText="1"/>
    </xf>
    <xf numFmtId="164" fontId="4" fillId="11" borderId="50" xfId="45" applyNumberFormat="1" applyFont="1" applyFill="1" applyBorder="1" applyAlignment="1">
      <alignment horizontal="center" wrapText="1"/>
    </xf>
    <xf numFmtId="169" fontId="4" fillId="0" borderId="51" xfId="46" applyNumberFormat="1" applyFont="1" applyBorder="1" applyAlignment="1">
      <alignment horizontal="center"/>
    </xf>
    <xf numFmtId="0" fontId="12" fillId="0" borderId="47" xfId="45" applyFont="1" applyBorder="1"/>
    <xf numFmtId="8" fontId="12" fillId="12" borderId="47" xfId="45" applyNumberFormat="1" applyFont="1" applyFill="1" applyBorder="1"/>
    <xf numFmtId="44" fontId="12" fillId="12" borderId="47" xfId="46" applyNumberFormat="1" applyFont="1" applyFill="1" applyBorder="1"/>
    <xf numFmtId="8" fontId="12" fillId="12" borderId="47" xfId="46" applyNumberFormat="1" applyFont="1" applyFill="1" applyBorder="1"/>
    <xf numFmtId="44" fontId="12" fillId="0" borderId="48" xfId="46" applyNumberFormat="1" applyFont="1" applyBorder="1"/>
    <xf numFmtId="8" fontId="12" fillId="0" borderId="0" xfId="45" applyNumberFormat="1" applyFont="1"/>
    <xf numFmtId="0" fontId="12" fillId="0" borderId="53" xfId="45" applyFont="1" applyBorder="1"/>
    <xf numFmtId="8" fontId="12" fillId="0" borderId="53" xfId="45" applyNumberFormat="1" applyFont="1" applyBorder="1"/>
    <xf numFmtId="44" fontId="12" fillId="0" borderId="53" xfId="46" applyNumberFormat="1" applyFont="1" applyBorder="1"/>
    <xf numFmtId="44" fontId="12" fillId="0" borderId="54" xfId="46" applyNumberFormat="1" applyFont="1" applyBorder="1"/>
    <xf numFmtId="0" fontId="12" fillId="0" borderId="50" xfId="45" applyFont="1" applyBorder="1"/>
    <xf numFmtId="8" fontId="12" fillId="0" borderId="50" xfId="45" applyNumberFormat="1" applyFont="1" applyBorder="1"/>
    <xf numFmtId="44" fontId="12" fillId="0" borderId="50" xfId="46" applyNumberFormat="1" applyFont="1" applyBorder="1"/>
    <xf numFmtId="44" fontId="14" fillId="0" borderId="51" xfId="46" applyNumberFormat="1" applyFont="1" applyBorder="1"/>
    <xf numFmtId="0" fontId="35" fillId="0" borderId="36" xfId="49" applyAlignment="1">
      <alignment wrapText="1"/>
    </xf>
    <xf numFmtId="0" fontId="35" fillId="0" borderId="36" xfId="49" applyAlignment="1">
      <alignment horizontal="center" wrapText="1"/>
    </xf>
    <xf numFmtId="0" fontId="7" fillId="0" borderId="0" xfId="50" applyAlignment="1">
      <alignment wrapText="1"/>
    </xf>
    <xf numFmtId="0" fontId="7" fillId="0" borderId="0" xfId="50" applyFont="1" applyAlignment="1"/>
    <xf numFmtId="0" fontId="7" fillId="0" borderId="0" xfId="50" applyAlignment="1">
      <alignment horizontal="center"/>
    </xf>
    <xf numFmtId="0" fontId="7" fillId="0" borderId="0" xfId="50" applyFont="1" applyFill="1" applyAlignment="1">
      <alignment horizontal="center"/>
    </xf>
    <xf numFmtId="0" fontId="7" fillId="0" borderId="0" xfId="50" applyFill="1" applyAlignment="1">
      <alignment horizontal="center"/>
    </xf>
    <xf numFmtId="0" fontId="7" fillId="0" borderId="0" xfId="50" applyFill="1" applyAlignment="1"/>
    <xf numFmtId="0" fontId="7" fillId="0" borderId="0" xfId="50" applyAlignment="1"/>
    <xf numFmtId="0" fontId="1" fillId="0" borderId="0" xfId="51"/>
    <xf numFmtId="0" fontId="7" fillId="0" borderId="0" xfId="50">
      <alignment vertical="top"/>
    </xf>
    <xf numFmtId="166" fontId="7" fillId="3" borderId="7" xfId="14" applyNumberFormat="1" applyFill="1" applyBorder="1"/>
    <xf numFmtId="0" fontId="39" fillId="0" borderId="0" xfId="14" applyFont="1"/>
    <xf numFmtId="166" fontId="40" fillId="0" borderId="0" xfId="14" applyNumberFormat="1" applyFont="1" applyAlignment="1">
      <alignment horizontal="center"/>
    </xf>
    <xf numFmtId="0" fontId="7" fillId="3" borderId="0" xfId="14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40" fillId="0" borderId="0" xfId="50" applyFont="1" applyAlignment="1"/>
    <xf numFmtId="0" fontId="3" fillId="0" borderId="0" xfId="0" applyFont="1" applyAlignment="1">
      <alignment horizontal="center"/>
    </xf>
    <xf numFmtId="14" fontId="7" fillId="0" borderId="6" xfId="14" applyNumberFormat="1" applyBorder="1"/>
    <xf numFmtId="0" fontId="4" fillId="0" borderId="0" xfId="0" applyFont="1" applyAlignment="1">
      <alignment wrapText="1"/>
    </xf>
    <xf numFmtId="0" fontId="4" fillId="0" borderId="62" xfId="0" applyFont="1" applyBorder="1" applyAlignment="1">
      <alignment horizontal="justify" wrapText="1"/>
    </xf>
    <xf numFmtId="0" fontId="4" fillId="0" borderId="63" xfId="38" applyFont="1" applyFill="1" applyBorder="1" applyAlignment="1">
      <alignment horizontal="left" indent="1"/>
    </xf>
    <xf numFmtId="0" fontId="4" fillId="0" borderId="64" xfId="38" applyFont="1" applyFill="1" applyBorder="1" applyAlignment="1">
      <alignment horizontal="left" indent="1"/>
    </xf>
    <xf numFmtId="0" fontId="4" fillId="0" borderId="64" xfId="32" applyFont="1" applyFill="1" applyBorder="1" applyAlignment="1">
      <alignment horizontal="left" indent="1"/>
    </xf>
    <xf numFmtId="0" fontId="4" fillId="0" borderId="67" xfId="32" applyFont="1" applyFill="1" applyBorder="1" applyAlignment="1">
      <alignment horizontal="left" indent="1"/>
    </xf>
    <xf numFmtId="0" fontId="7" fillId="0" borderId="0" xfId="50" applyFill="1" applyAlignment="1">
      <alignment horizontal="left"/>
    </xf>
    <xf numFmtId="0" fontId="22" fillId="8" borderId="0" xfId="14" applyFont="1" applyFill="1" applyBorder="1" applyAlignment="1">
      <alignment horizontal="center" vertical="center"/>
    </xf>
    <xf numFmtId="0" fontId="4" fillId="0" borderId="20" xfId="32" applyFont="1" applyFill="1" applyBorder="1" applyAlignment="1">
      <alignment horizontal="left" indent="1"/>
    </xf>
    <xf numFmtId="0" fontId="3" fillId="0" borderId="21" xfId="32" applyFill="1" applyBorder="1" applyAlignment="1">
      <alignment horizontal="left" indent="1"/>
    </xf>
    <xf numFmtId="0" fontId="3" fillId="0" borderId="22" xfId="32" applyFill="1" applyBorder="1" applyAlignment="1">
      <alignment horizontal="left" indent="1"/>
    </xf>
    <xf numFmtId="49" fontId="4" fillId="0" borderId="55" xfId="32" applyNumberFormat="1" applyFont="1" applyBorder="1"/>
    <xf numFmtId="49" fontId="4" fillId="0" borderId="28" xfId="32" applyNumberFormat="1" applyFont="1" applyFill="1" applyBorder="1" applyAlignment="1">
      <alignment horizontal="left" wrapText="1"/>
    </xf>
    <xf numFmtId="49" fontId="4" fillId="0" borderId="29" xfId="32" applyNumberFormat="1" applyFont="1" applyFill="1" applyBorder="1" applyAlignment="1">
      <alignment horizontal="left" wrapText="1"/>
    </xf>
    <xf numFmtId="49" fontId="4" fillId="0" borderId="32" xfId="32" applyNumberFormat="1" applyFont="1" applyFill="1" applyBorder="1" applyAlignment="1">
      <alignment horizontal="left" wrapText="1"/>
    </xf>
    <xf numFmtId="0" fontId="4" fillId="0" borderId="29" xfId="32" applyFont="1" applyFill="1" applyBorder="1" applyAlignment="1">
      <alignment horizontal="left" indent="1"/>
    </xf>
    <xf numFmtId="0" fontId="3" fillId="0" borderId="29" xfId="32" applyBorder="1" applyAlignment="1">
      <alignment horizontal="left" indent="1"/>
    </xf>
    <xf numFmtId="0" fontId="4" fillId="0" borderId="29" xfId="32" applyFont="1" applyFill="1" applyBorder="1" applyAlignment="1">
      <alignment horizontal="left"/>
    </xf>
    <xf numFmtId="0" fontId="3" fillId="0" borderId="32" xfId="32" applyBorder="1" applyAlignment="1">
      <alignment horizontal="left"/>
    </xf>
    <xf numFmtId="0" fontId="3" fillId="0" borderId="0" xfId="32" applyFill="1" applyBorder="1" applyAlignment="1">
      <alignment horizontal="center"/>
    </xf>
    <xf numFmtId="49" fontId="4" fillId="0" borderId="28" xfId="32" applyNumberFormat="1" applyFont="1" applyFill="1" applyBorder="1" applyAlignment="1">
      <alignment horizontal="left" indent="1"/>
    </xf>
    <xf numFmtId="0" fontId="4" fillId="0" borderId="32" xfId="32" applyFont="1" applyFill="1" applyBorder="1" applyAlignment="1">
      <alignment horizontal="left" indent="1"/>
    </xf>
    <xf numFmtId="0" fontId="4" fillId="0" borderId="33" xfId="32" applyFont="1" applyFill="1" applyBorder="1" applyAlignment="1">
      <alignment horizontal="center"/>
    </xf>
    <xf numFmtId="0" fontId="4" fillId="0" borderId="34" xfId="32" applyFont="1" applyFill="1" applyBorder="1" applyAlignment="1">
      <alignment horizontal="center"/>
    </xf>
    <xf numFmtId="0" fontId="4" fillId="0" borderId="35" xfId="32" applyFont="1" applyFill="1" applyBorder="1" applyAlignment="1">
      <alignment horizontal="center"/>
    </xf>
    <xf numFmtId="0" fontId="4" fillId="0" borderId="24" xfId="32" applyFont="1" applyFill="1" applyBorder="1" applyAlignment="1">
      <alignment horizontal="left" indent="1"/>
    </xf>
    <xf numFmtId="0" fontId="3" fillId="0" borderId="24" xfId="32" applyBorder="1" applyAlignment="1">
      <alignment horizontal="left" indent="1"/>
    </xf>
    <xf numFmtId="0" fontId="4" fillId="0" borderId="24" xfId="32" applyFont="1" applyFill="1" applyBorder="1" applyAlignment="1">
      <alignment horizontal="left"/>
    </xf>
    <xf numFmtId="0" fontId="3" fillId="0" borderId="25" xfId="32" applyBorder="1" applyAlignment="1">
      <alignment horizontal="left"/>
    </xf>
    <xf numFmtId="0" fontId="15" fillId="0" borderId="20" xfId="32" applyFont="1" applyFill="1" applyBorder="1" applyAlignment="1">
      <alignment wrapText="1"/>
    </xf>
    <xf numFmtId="0" fontId="3" fillId="0" borderId="21" xfId="32" applyBorder="1" applyAlignment="1">
      <alignment wrapText="1"/>
    </xf>
    <xf numFmtId="0" fontId="3" fillId="0" borderId="22" xfId="32" applyBorder="1" applyAlignment="1">
      <alignment wrapText="1"/>
    </xf>
    <xf numFmtId="0" fontId="3" fillId="0" borderId="30" xfId="32" applyFill="1" applyBorder="1" applyAlignment="1">
      <alignment horizontal="left" indent="1"/>
    </xf>
    <xf numFmtId="0" fontId="3" fillId="0" borderId="31" xfId="32" applyFill="1" applyBorder="1" applyAlignment="1">
      <alignment horizontal="left" indent="1"/>
    </xf>
    <xf numFmtId="0" fontId="4" fillId="6" borderId="21" xfId="32" applyFont="1" applyFill="1" applyBorder="1" applyAlignment="1">
      <alignment horizontal="left" wrapText="1" indent="1"/>
    </xf>
    <xf numFmtId="0" fontId="3" fillId="6" borderId="22" xfId="32" applyFill="1" applyBorder="1" applyAlignment="1">
      <alignment horizontal="left" indent="1"/>
    </xf>
    <xf numFmtId="0" fontId="4" fillId="0" borderId="24" xfId="32" applyFont="1" applyFill="1" applyBorder="1" applyAlignment="1">
      <alignment horizontal="left" wrapText="1" indent="1"/>
    </xf>
    <xf numFmtId="0" fontId="3" fillId="0" borderId="25" xfId="32" applyBorder="1" applyAlignment="1">
      <alignment horizontal="left" indent="1"/>
    </xf>
    <xf numFmtId="0" fontId="3" fillId="0" borderId="24" xfId="32" applyFill="1" applyBorder="1" applyAlignment="1">
      <alignment horizontal="left" indent="1"/>
    </xf>
    <xf numFmtId="0" fontId="3" fillId="0" borderId="26" xfId="32" applyFill="1" applyBorder="1" applyAlignment="1">
      <alignment horizontal="left" indent="1"/>
    </xf>
    <xf numFmtId="0" fontId="3" fillId="0" borderId="27" xfId="32" applyFill="1" applyBorder="1" applyAlignment="1">
      <alignment horizontal="left" indent="1"/>
    </xf>
    <xf numFmtId="49" fontId="4" fillId="0" borderId="18" xfId="32" applyNumberFormat="1" applyFont="1" applyBorder="1" applyAlignment="1">
      <alignment horizontal="left" indent="1"/>
    </xf>
    <xf numFmtId="49" fontId="4" fillId="0" borderId="19" xfId="32" applyNumberFormat="1" applyFont="1" applyBorder="1" applyAlignment="1">
      <alignment horizontal="left" indent="1"/>
    </xf>
    <xf numFmtId="0" fontId="3" fillId="0" borderId="0" xfId="32" applyBorder="1" applyAlignment="1">
      <alignment horizontal="center"/>
    </xf>
    <xf numFmtId="0" fontId="4" fillId="13" borderId="11" xfId="32" applyFont="1" applyFill="1" applyBorder="1" applyAlignment="1">
      <alignment horizontal="left" indent="1"/>
    </xf>
    <xf numFmtId="0" fontId="3" fillId="13" borderId="11" xfId="32" applyFill="1" applyBorder="1" applyAlignment="1">
      <alignment horizontal="left" indent="1"/>
    </xf>
    <xf numFmtId="0" fontId="3" fillId="13" borderId="12" xfId="32" applyFill="1" applyBorder="1" applyAlignment="1">
      <alignment horizontal="left" indent="1"/>
    </xf>
    <xf numFmtId="49" fontId="4" fillId="13" borderId="1" xfId="33" applyNumberFormat="1" applyFont="1" applyFill="1" applyBorder="1" applyAlignment="1">
      <alignment horizontal="left" indent="1"/>
    </xf>
    <xf numFmtId="0" fontId="3" fillId="13" borderId="1" xfId="32" applyFill="1" applyBorder="1" applyAlignment="1">
      <alignment horizontal="left" indent="1"/>
    </xf>
    <xf numFmtId="0" fontId="3" fillId="13" borderId="16" xfId="32" applyFill="1" applyBorder="1" applyAlignment="1">
      <alignment horizontal="left" indent="1"/>
    </xf>
    <xf numFmtId="49" fontId="4" fillId="0" borderId="1" xfId="32" applyNumberFormat="1" applyFont="1" applyFill="1" applyBorder="1" applyAlignment="1">
      <alignment horizontal="left" indent="1"/>
    </xf>
    <xf numFmtId="49" fontId="4" fillId="0" borderId="16" xfId="32" applyNumberFormat="1" applyFont="1" applyFill="1" applyBorder="1" applyAlignment="1">
      <alignment horizontal="left" indent="1"/>
    </xf>
    <xf numFmtId="0" fontId="4" fillId="0" borderId="1" xfId="32" applyFont="1" applyBorder="1" applyAlignment="1">
      <alignment horizontal="left" indent="1"/>
    </xf>
    <xf numFmtId="0" fontId="3" fillId="0" borderId="1" xfId="32" applyBorder="1" applyAlignment="1">
      <alignment horizontal="left" indent="1"/>
    </xf>
    <xf numFmtId="0" fontId="3" fillId="0" borderId="16" xfId="32" applyBorder="1" applyAlignment="1">
      <alignment horizontal="left" indent="1"/>
    </xf>
    <xf numFmtId="0" fontId="4" fillId="0" borderId="65" xfId="38" applyFont="1" applyFill="1" applyBorder="1" applyAlignment="1">
      <alignment horizontal="left"/>
    </xf>
    <xf numFmtId="0" fontId="4" fillId="0" borderId="66" xfId="38" applyFont="1" applyFill="1" applyBorder="1" applyAlignment="1">
      <alignment horizontal="left"/>
    </xf>
    <xf numFmtId="49" fontId="4" fillId="13" borderId="68" xfId="33" applyNumberFormat="1" applyFont="1" applyFill="1" applyBorder="1" applyAlignment="1">
      <alignment horizontal="left" indent="1"/>
    </xf>
    <xf numFmtId="49" fontId="4" fillId="13" borderId="69" xfId="33" applyNumberFormat="1" applyFont="1" applyFill="1" applyBorder="1" applyAlignment="1">
      <alignment horizontal="left" indent="1"/>
    </xf>
    <xf numFmtId="49" fontId="4" fillId="13" borderId="70" xfId="33" applyNumberFormat="1" applyFont="1" applyFill="1" applyBorder="1" applyAlignment="1">
      <alignment horizontal="left" indent="1"/>
    </xf>
    <xf numFmtId="0" fontId="4" fillId="0" borderId="71" xfId="38" applyFont="1" applyFill="1" applyBorder="1" applyAlignment="1">
      <alignment horizontal="left" indent="1"/>
    </xf>
    <xf numFmtId="0" fontId="4" fillId="0" borderId="72" xfId="38" applyFont="1" applyFill="1" applyBorder="1" applyAlignment="1">
      <alignment horizontal="left" indent="1"/>
    </xf>
    <xf numFmtId="0" fontId="4" fillId="0" borderId="73" xfId="38" applyFont="1" applyFill="1" applyBorder="1" applyAlignment="1">
      <alignment horizontal="left" indent="1"/>
    </xf>
    <xf numFmtId="49" fontId="4" fillId="0" borderId="74" xfId="38" applyNumberFormat="1" applyFont="1" applyFill="1" applyBorder="1" applyAlignment="1">
      <alignment horizontal="left" indent="1"/>
    </xf>
    <xf numFmtId="49" fontId="4" fillId="0" borderId="75" xfId="38" applyNumberFormat="1" applyFont="1" applyFill="1" applyBorder="1" applyAlignment="1">
      <alignment horizontal="left" indent="1"/>
    </xf>
    <xf numFmtId="49" fontId="4" fillId="0" borderId="76" xfId="38" applyNumberFormat="1" applyFont="1" applyFill="1" applyBorder="1" applyAlignment="1">
      <alignment horizontal="left" indent="1"/>
    </xf>
    <xf numFmtId="0" fontId="30" fillId="10" borderId="39" xfId="38" applyFont="1" applyFill="1" applyBorder="1" applyAlignment="1">
      <alignment horizontal="center" wrapText="1"/>
    </xf>
    <xf numFmtId="0" fontId="30" fillId="10" borderId="37" xfId="38" applyFont="1" applyFill="1" applyBorder="1" applyAlignment="1">
      <alignment horizontal="center" wrapText="1"/>
    </xf>
    <xf numFmtId="0" fontId="30" fillId="10" borderId="38" xfId="38" applyFont="1" applyFill="1" applyBorder="1" applyAlignment="1">
      <alignment horizontal="center" wrapText="1"/>
    </xf>
    <xf numFmtId="0" fontId="3" fillId="0" borderId="0" xfId="38" applyFill="1" applyBorder="1" applyAlignment="1">
      <alignment horizontal="left" indent="1"/>
    </xf>
    <xf numFmtId="0" fontId="3" fillId="0" borderId="0" xfId="38" applyBorder="1" applyAlignment="1">
      <alignment horizontal="left" indent="1"/>
    </xf>
    <xf numFmtId="49" fontId="4" fillId="13" borderId="65" xfId="33" applyNumberFormat="1" applyFont="1" applyFill="1" applyBorder="1" applyAlignment="1">
      <alignment horizontal="left" indent="1"/>
    </xf>
    <xf numFmtId="0" fontId="3" fillId="13" borderId="65" xfId="38" applyFill="1" applyBorder="1" applyAlignment="1">
      <alignment horizontal="left" indent="1"/>
    </xf>
    <xf numFmtId="0" fontId="3" fillId="13" borderId="66" xfId="38" applyFill="1" applyBorder="1" applyAlignment="1">
      <alignment horizontal="left" indent="1"/>
    </xf>
    <xf numFmtId="0" fontId="23" fillId="9" borderId="40" xfId="38" applyFont="1" applyFill="1" applyBorder="1" applyAlignment="1">
      <alignment horizontal="center"/>
    </xf>
    <xf numFmtId="0" fontId="23" fillId="9" borderId="41" xfId="38" applyFont="1" applyFill="1" applyBorder="1" applyAlignment="1">
      <alignment horizontal="center"/>
    </xf>
    <xf numFmtId="0" fontId="23" fillId="9" borderId="42" xfId="38" applyFont="1" applyFill="1" applyBorder="1" applyAlignment="1">
      <alignment horizontal="center"/>
    </xf>
    <xf numFmtId="49" fontId="23" fillId="0" borderId="28" xfId="38" quotePrefix="1" applyNumberFormat="1" applyFont="1" applyFill="1" applyBorder="1" applyAlignment="1">
      <alignment wrapText="1"/>
    </xf>
    <xf numFmtId="0" fontId="23" fillId="0" borderId="29" xfId="38" applyFont="1" applyFill="1" applyBorder="1" applyAlignment="1">
      <alignment wrapText="1"/>
    </xf>
    <xf numFmtId="0" fontId="23" fillId="0" borderId="32" xfId="38" applyFont="1" applyBorder="1" applyAlignment="1">
      <alignment wrapText="1"/>
    </xf>
    <xf numFmtId="0" fontId="3" fillId="0" borderId="0" xfId="38" applyFill="1" applyBorder="1" applyAlignment="1">
      <alignment horizontal="center"/>
    </xf>
    <xf numFmtId="0" fontId="4" fillId="0" borderId="20" xfId="38" applyFont="1" applyFill="1" applyBorder="1" applyAlignment="1">
      <alignment wrapText="1"/>
    </xf>
    <xf numFmtId="0" fontId="3" fillId="0" borderId="21" xfId="38" applyBorder="1" applyAlignment="1">
      <alignment wrapText="1"/>
    </xf>
    <xf numFmtId="0" fontId="3" fillId="0" borderId="21" xfId="38" applyFill="1" applyBorder="1" applyAlignment="1">
      <alignment wrapText="1"/>
    </xf>
    <xf numFmtId="0" fontId="3" fillId="0" borderId="22" xfId="38" applyBorder="1" applyAlignment="1">
      <alignment wrapText="1"/>
    </xf>
    <xf numFmtId="0" fontId="4" fillId="0" borderId="56" xfId="38" applyFont="1" applyFill="1" applyBorder="1" applyAlignment="1">
      <alignment wrapText="1"/>
    </xf>
    <xf numFmtId="0" fontId="4" fillId="0" borderId="57" xfId="38" applyFont="1" applyFill="1" applyBorder="1" applyAlignment="1">
      <alignment wrapText="1"/>
    </xf>
    <xf numFmtId="0" fontId="4" fillId="0" borderId="58" xfId="38" applyFont="1" applyFill="1" applyBorder="1" applyAlignment="1">
      <alignment wrapText="1"/>
    </xf>
    <xf numFmtId="0" fontId="4" fillId="0" borderId="59" xfId="38" applyFont="1" applyFill="1" applyBorder="1" applyAlignment="1">
      <alignment wrapText="1"/>
    </xf>
    <xf numFmtId="0" fontId="4" fillId="0" borderId="60" xfId="38" applyFont="1" applyFill="1" applyBorder="1" applyAlignment="1">
      <alignment wrapText="1"/>
    </xf>
    <xf numFmtId="0" fontId="4" fillId="0" borderId="61" xfId="38" applyFont="1" applyFill="1" applyBorder="1" applyAlignment="1">
      <alignment wrapText="1"/>
    </xf>
    <xf numFmtId="0" fontId="33" fillId="2" borderId="46" xfId="45" applyFont="1" applyFill="1" applyBorder="1" applyAlignment="1">
      <alignment horizontal="center" vertical="center" textRotation="90" wrapText="1"/>
    </xf>
    <xf numFmtId="0" fontId="34" fillId="2" borderId="52" xfId="45" applyFont="1" applyFill="1" applyBorder="1" applyAlignment="1">
      <alignment horizontal="center" vertical="center" textRotation="90"/>
    </xf>
    <xf numFmtId="0" fontId="34" fillId="2" borderId="49" xfId="45" applyFont="1" applyFill="1" applyBorder="1" applyAlignment="1">
      <alignment horizontal="center" vertical="center" textRotation="90"/>
    </xf>
    <xf numFmtId="0" fontId="31" fillId="0" borderId="43" xfId="45" applyFont="1" applyFill="1" applyBorder="1" applyAlignment="1">
      <alignment horizontal="center" vertical="center"/>
    </xf>
    <xf numFmtId="0" fontId="31" fillId="0" borderId="44" xfId="45" applyFont="1" applyFill="1" applyBorder="1" applyAlignment="1">
      <alignment horizontal="center" vertical="center"/>
    </xf>
    <xf numFmtId="0" fontId="31" fillId="0" borderId="45" xfId="45" applyFont="1" applyFill="1" applyBorder="1" applyAlignment="1">
      <alignment horizontal="center" vertical="center"/>
    </xf>
    <xf numFmtId="169" fontId="4" fillId="11" borderId="46" xfId="46" applyNumberFormat="1" applyFont="1" applyFill="1" applyBorder="1" applyAlignment="1">
      <alignment horizontal="center"/>
    </xf>
    <xf numFmtId="169" fontId="4" fillId="11" borderId="47" xfId="46" applyNumberFormat="1" applyFont="1" applyFill="1" applyBorder="1" applyAlignment="1">
      <alignment horizontal="center"/>
    </xf>
    <xf numFmtId="169" fontId="4" fillId="11" borderId="48" xfId="46" applyNumberFormat="1" applyFont="1" applyFill="1" applyBorder="1" applyAlignment="1">
      <alignment horizontal="center"/>
    </xf>
    <xf numFmtId="170" fontId="4" fillId="11" borderId="46" xfId="48" applyNumberFormat="1" applyFont="1" applyFill="1" applyBorder="1" applyAlignment="1">
      <alignment horizontal="center"/>
    </xf>
    <xf numFmtId="170" fontId="4" fillId="11" borderId="47" xfId="48" applyNumberFormat="1" applyFont="1" applyFill="1" applyBorder="1" applyAlignment="1">
      <alignment horizontal="center"/>
    </xf>
    <xf numFmtId="170" fontId="4" fillId="11" borderId="48" xfId="48" applyNumberFormat="1" applyFont="1" applyFill="1" applyBorder="1" applyAlignment="1">
      <alignment horizontal="center"/>
    </xf>
    <xf numFmtId="169" fontId="4" fillId="0" borderId="46" xfId="46" applyNumberFormat="1" applyFont="1" applyBorder="1" applyAlignment="1">
      <alignment horizontal="center"/>
    </xf>
    <xf numFmtId="169" fontId="4" fillId="0" borderId="47" xfId="46" applyNumberFormat="1" applyFont="1" applyBorder="1" applyAlignment="1">
      <alignment horizontal="center"/>
    </xf>
    <xf numFmtId="169" fontId="4" fillId="0" borderId="48" xfId="46" applyNumberFormat="1" applyFont="1" applyBorder="1" applyAlignment="1">
      <alignment horizontal="center"/>
    </xf>
  </cellXfs>
  <cellStyles count="59">
    <cellStyle name="20 % - Accent3 2" xfId="37" xr:uid="{00000000-0005-0000-0000-000000000000}"/>
    <cellStyle name="Currency 2" xfId="19" xr:uid="{00000000-0005-0000-0000-000002000000}"/>
    <cellStyle name="Lien hypertexte 2" xfId="1" xr:uid="{00000000-0005-0000-0000-000003000000}"/>
    <cellStyle name="Milliers 2" xfId="2" xr:uid="{00000000-0005-0000-0000-000004000000}"/>
    <cellStyle name="Milliers 2 2" xfId="48" xr:uid="{00000000-0005-0000-0000-000005000000}"/>
    <cellStyle name="Monétaire 10" xfId="56" xr:uid="{00000000-0005-0000-0000-000006000000}"/>
    <cellStyle name="Monétaire 2" xfId="3" xr:uid="{00000000-0005-0000-0000-000007000000}"/>
    <cellStyle name="Monétaire 2 2" xfId="20" xr:uid="{00000000-0005-0000-0000-000008000000}"/>
    <cellStyle name="Monétaire 2 3" xfId="54" xr:uid="{00000000-0005-0000-0000-000009000000}"/>
    <cellStyle name="Monétaire 3" xfId="4" xr:uid="{00000000-0005-0000-0000-00000A000000}"/>
    <cellStyle name="Monétaire 3 2" xfId="21" xr:uid="{00000000-0005-0000-0000-00000B000000}"/>
    <cellStyle name="Monétaire 3 2 2" xfId="40" xr:uid="{00000000-0005-0000-0000-00000C000000}"/>
    <cellStyle name="Monétaire 4" xfId="5" xr:uid="{00000000-0005-0000-0000-00000D000000}"/>
    <cellStyle name="Monétaire 5" xfId="6" xr:uid="{00000000-0005-0000-0000-00000E000000}"/>
    <cellStyle name="Monétaire 5 2" xfId="22" xr:uid="{00000000-0005-0000-0000-00000F000000}"/>
    <cellStyle name="Monétaire 5 2 2" xfId="35" xr:uid="{00000000-0005-0000-0000-000010000000}"/>
    <cellStyle name="Monétaire 6" xfId="7" xr:uid="{00000000-0005-0000-0000-000011000000}"/>
    <cellStyle name="Monétaire 7" xfId="8" xr:uid="{00000000-0005-0000-0000-000012000000}"/>
    <cellStyle name="Monétaire 8" xfId="9" xr:uid="{00000000-0005-0000-0000-000013000000}"/>
    <cellStyle name="Monétaire 8 2" xfId="46" xr:uid="{00000000-0005-0000-0000-000014000000}"/>
    <cellStyle name="Monétaire 9" xfId="33" xr:uid="{00000000-0005-0000-0000-000015000000}"/>
    <cellStyle name="Normal" xfId="0" builtinId="0"/>
    <cellStyle name="Normal 10" xfId="50" xr:uid="{00000000-0005-0000-0000-000017000000}"/>
    <cellStyle name="Normal 2" xfId="10" xr:uid="{00000000-0005-0000-0000-000018000000}"/>
    <cellStyle name="Normal 2 2" xfId="11" xr:uid="{00000000-0005-0000-0000-000019000000}"/>
    <cellStyle name="Normal 2 2 2" xfId="23" xr:uid="{00000000-0005-0000-0000-00001A000000}"/>
    <cellStyle name="Normal 2 2 2 2" xfId="24" xr:uid="{00000000-0005-0000-0000-00001B000000}"/>
    <cellStyle name="Normal 2 2 2 2 2" xfId="25" xr:uid="{00000000-0005-0000-0000-00001C000000}"/>
    <cellStyle name="Normal 2 2 3" xfId="38" xr:uid="{00000000-0005-0000-0000-00001D000000}"/>
    <cellStyle name="Normal 2 3" xfId="26" xr:uid="{00000000-0005-0000-0000-00001E000000}"/>
    <cellStyle name="Normal 2 3 2" xfId="39" xr:uid="{00000000-0005-0000-0000-00001F000000}"/>
    <cellStyle name="Normal 2 4" xfId="27" xr:uid="{00000000-0005-0000-0000-000020000000}"/>
    <cellStyle name="Normal 2 5" xfId="53" xr:uid="{00000000-0005-0000-0000-000021000000}"/>
    <cellStyle name="Normal 2_Calcul Intermédiaire" xfId="12" xr:uid="{00000000-0005-0000-0000-000022000000}"/>
    <cellStyle name="Normal 3" xfId="13" xr:uid="{00000000-0005-0000-0000-000023000000}"/>
    <cellStyle name="Normal 3 2" xfId="18" xr:uid="{00000000-0005-0000-0000-000024000000}"/>
    <cellStyle name="Normal 3 2 2" xfId="36" xr:uid="{00000000-0005-0000-0000-000025000000}"/>
    <cellStyle name="Normal 3 3" xfId="34" xr:uid="{00000000-0005-0000-0000-000026000000}"/>
    <cellStyle name="Normal 3 4" xfId="51" xr:uid="{00000000-0005-0000-0000-000027000000}"/>
    <cellStyle name="Normal 3 5" xfId="57" xr:uid="{00000000-0005-0000-0000-000028000000}"/>
    <cellStyle name="Normal 3_Exercices supplémentaires" xfId="14" xr:uid="{00000000-0005-0000-0000-000029000000}"/>
    <cellStyle name="Normal 4" xfId="15" xr:uid="{00000000-0005-0000-0000-00002A000000}"/>
    <cellStyle name="Normal 4 2" xfId="55" xr:uid="{00000000-0005-0000-0000-00002B000000}"/>
    <cellStyle name="Normal 5" xfId="16" xr:uid="{00000000-0005-0000-0000-00002C000000}"/>
    <cellStyle name="Normal 5 2" xfId="45" xr:uid="{00000000-0005-0000-0000-00002D000000}"/>
    <cellStyle name="Normal 5 3" xfId="58" xr:uid="{00000000-0005-0000-0000-00002E000000}"/>
    <cellStyle name="Normal 6" xfId="28" xr:uid="{00000000-0005-0000-0000-00002F000000}"/>
    <cellStyle name="Normal 6 2" xfId="52" xr:uid="{00000000-0005-0000-0000-000030000000}"/>
    <cellStyle name="Normal 7" xfId="29" xr:uid="{00000000-0005-0000-0000-000031000000}"/>
    <cellStyle name="Normal 8" xfId="30" xr:uid="{00000000-0005-0000-0000-000032000000}"/>
    <cellStyle name="Normal 9" xfId="32" xr:uid="{00000000-0005-0000-0000-000033000000}"/>
    <cellStyle name="Normal 9 2" xfId="42" xr:uid="{00000000-0005-0000-0000-000034000000}"/>
    <cellStyle name="Pourcentage 2" xfId="17" xr:uid="{00000000-0005-0000-0000-000036000000}"/>
    <cellStyle name="Pourcentage 2 2" xfId="47" xr:uid="{00000000-0005-0000-0000-000037000000}"/>
    <cellStyle name="Pourcentage 3" xfId="41" xr:uid="{00000000-0005-0000-0000-000038000000}"/>
    <cellStyle name="Titre 3 2" xfId="49" xr:uid="{00000000-0005-0000-0000-000039000000}"/>
    <cellStyle name="Total 2" xfId="31" xr:uid="{00000000-0005-0000-0000-00003A000000}"/>
    <cellStyle name="Total 3" xfId="43" xr:uid="{00000000-0005-0000-0000-00003B000000}"/>
    <cellStyle name="Total 4" xfId="44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18</xdr:row>
      <xdr:rowOff>19050</xdr:rowOff>
    </xdr:from>
    <xdr:to>
      <xdr:col>1</xdr:col>
      <xdr:colOff>276225</xdr:colOff>
      <xdr:row>21</xdr:row>
      <xdr:rowOff>142875</xdr:rowOff>
    </xdr:to>
    <xdr:pic>
      <xdr:nvPicPr>
        <xdr:cNvPr id="2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40530"/>
          <a:ext cx="1310640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14</xdr:row>
      <xdr:rowOff>0</xdr:rowOff>
    </xdr:from>
    <xdr:to>
      <xdr:col>8</xdr:col>
      <xdr:colOff>600075</xdr:colOff>
      <xdr:row>19</xdr:row>
      <xdr:rowOff>0</xdr:rowOff>
    </xdr:to>
    <xdr:pic>
      <xdr:nvPicPr>
        <xdr:cNvPr id="3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5640" y="3246120"/>
          <a:ext cx="212407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</sheetPr>
  <dimension ref="A1:J26"/>
  <sheetViews>
    <sheetView tabSelected="1" zoomScale="107" zoomScaleNormal="107" workbookViewId="0">
      <selection activeCell="F3" sqref="F3"/>
    </sheetView>
  </sheetViews>
  <sheetFormatPr baseColWidth="10" defaultColWidth="15.109375" defaultRowHeight="20.25" customHeight="1"/>
  <cols>
    <col min="1" max="1" width="14.6640625" style="2" customWidth="1"/>
    <col min="2" max="4" width="13" style="3" customWidth="1"/>
    <col min="5" max="5" width="1.33203125" style="3" customWidth="1"/>
    <col min="6" max="6" width="16.44140625" style="3" bestFit="1" customWidth="1"/>
    <col min="7" max="16384" width="15.109375" style="3"/>
  </cols>
  <sheetData>
    <row r="1" spans="1:10" s="1" customFormat="1" ht="25.5" customHeight="1">
      <c r="A1" s="5" t="s">
        <v>53</v>
      </c>
      <c r="B1" s="6" t="s">
        <v>54</v>
      </c>
      <c r="C1" s="6" t="s">
        <v>55</v>
      </c>
      <c r="D1" s="6" t="s">
        <v>56</v>
      </c>
      <c r="E1" s="15"/>
      <c r="F1" s="15" t="s">
        <v>57</v>
      </c>
      <c r="G1" s="1" t="s">
        <v>58</v>
      </c>
    </row>
    <row r="2" spans="1:10" ht="20.25" customHeight="1">
      <c r="A2" s="7"/>
      <c r="B2" s="8">
        <v>30</v>
      </c>
      <c r="C2" s="8">
        <v>90</v>
      </c>
      <c r="D2" s="8">
        <v>180</v>
      </c>
      <c r="E2" s="16"/>
      <c r="F2" s="16"/>
    </row>
    <row r="3" spans="1:10" ht="20.25" customHeight="1">
      <c r="A3" s="154">
        <f ca="1">TODAY()-30</f>
        <v>44596</v>
      </c>
      <c r="B3" s="9"/>
      <c r="C3" s="9"/>
      <c r="D3" s="9"/>
      <c r="E3" s="18"/>
      <c r="F3" s="17"/>
      <c r="G3" s="14">
        <f ca="1">A3</f>
        <v>44596</v>
      </c>
    </row>
    <row r="4" spans="1:10" ht="20.25" customHeight="1">
      <c r="A4" s="154">
        <f ca="1">TODAY()-20</f>
        <v>44606</v>
      </c>
      <c r="B4" s="9"/>
      <c r="C4" s="9"/>
      <c r="D4" s="9"/>
      <c r="E4" s="18"/>
      <c r="F4" s="17"/>
      <c r="G4" s="14">
        <f ca="1">A4+10</f>
        <v>44616</v>
      </c>
    </row>
    <row r="5" spans="1:10" ht="20.25" customHeight="1">
      <c r="A5" s="154">
        <f ca="1">TODAY()-22</f>
        <v>44604</v>
      </c>
      <c r="B5" s="9"/>
      <c r="C5" s="9"/>
      <c r="D5" s="9"/>
      <c r="E5" s="18"/>
      <c r="F5" s="17"/>
    </row>
    <row r="6" spans="1:10" ht="20.25" customHeight="1">
      <c r="A6" s="154">
        <f ca="1">TODAY()-15</f>
        <v>44611</v>
      </c>
      <c r="B6" s="9"/>
      <c r="C6" s="9"/>
      <c r="D6" s="9"/>
      <c r="E6" s="18"/>
      <c r="F6" s="17"/>
      <c r="G6" s="14">
        <f ca="1">A6</f>
        <v>44611</v>
      </c>
    </row>
    <row r="7" spans="1:10" ht="20.25" customHeight="1">
      <c r="A7" s="154">
        <f ca="1">TODAY()-10</f>
        <v>44616</v>
      </c>
      <c r="B7" s="11"/>
      <c r="C7" s="10"/>
      <c r="D7" s="10"/>
      <c r="E7" s="19"/>
      <c r="F7" s="17"/>
    </row>
    <row r="8" spans="1:10" ht="20.25" customHeight="1">
      <c r="A8" s="154">
        <f ca="1">TODAY()-5</f>
        <v>44621</v>
      </c>
      <c r="B8" s="10"/>
      <c r="C8" s="10"/>
      <c r="D8" s="10"/>
      <c r="E8" s="19"/>
      <c r="F8" s="17"/>
      <c r="G8" s="14">
        <f ca="1">A8+15</f>
        <v>44636</v>
      </c>
    </row>
    <row r="9" spans="1:10" ht="20.25" customHeight="1">
      <c r="A9" s="154">
        <f ca="1">TODAY()-3</f>
        <v>44623</v>
      </c>
      <c r="B9" s="10"/>
      <c r="C9" s="10"/>
      <c r="D9" s="10"/>
      <c r="E9" s="19"/>
      <c r="F9" s="17"/>
    </row>
    <row r="10" spans="1:10" ht="20.25" customHeight="1" thickBot="1">
      <c r="A10" s="12"/>
      <c r="B10" s="13"/>
      <c r="C10" s="13"/>
      <c r="D10" s="13"/>
      <c r="E10" s="19"/>
      <c r="F10" s="17"/>
    </row>
    <row r="11" spans="1:10" ht="20.25" customHeight="1"/>
    <row r="12" spans="1:10" ht="20.25" customHeight="1">
      <c r="F12" s="162" t="s">
        <v>59</v>
      </c>
      <c r="G12" s="162"/>
      <c r="H12"/>
      <c r="I12"/>
      <c r="J12"/>
    </row>
    <row r="15" spans="1:10" ht="20.25" customHeight="1">
      <c r="C15" s="4"/>
    </row>
    <row r="20" spans="1:7" ht="20.25" customHeight="1">
      <c r="A20" s="149" t="s">
        <v>75</v>
      </c>
      <c r="B20" s="148"/>
    </row>
    <row r="21" spans="1:7" ht="20.25" customHeight="1" thickBot="1"/>
    <row r="22" spans="1:7" ht="26.4">
      <c r="A22" s="5" t="s">
        <v>53</v>
      </c>
      <c r="B22" s="6" t="s">
        <v>54</v>
      </c>
      <c r="C22" s="6" t="s">
        <v>55</v>
      </c>
      <c r="D22" s="6" t="s">
        <v>56</v>
      </c>
      <c r="E22" s="15"/>
      <c r="F22" s="15" t="s">
        <v>57</v>
      </c>
      <c r="G22" s="1" t="s">
        <v>58</v>
      </c>
    </row>
    <row r="23" spans="1:7" ht="20.25" customHeight="1">
      <c r="A23" s="7"/>
      <c r="B23" s="8">
        <v>30</v>
      </c>
      <c r="C23" s="8">
        <v>90</v>
      </c>
      <c r="D23" s="8">
        <v>180</v>
      </c>
      <c r="E23" s="16"/>
      <c r="F23" s="16"/>
    </row>
    <row r="24" spans="1:7" ht="20.25" customHeight="1">
      <c r="A24" s="7">
        <f ca="1">TODAY()-30</f>
        <v>44596</v>
      </c>
      <c r="B24" s="147">
        <f ca="1">$A24+B$23</f>
        <v>44626</v>
      </c>
      <c r="C24" s="147">
        <f t="shared" ref="C24:D24" ca="1" si="0">$A24+C$23</f>
        <v>44686</v>
      </c>
      <c r="D24" s="147">
        <f t="shared" ca="1" si="0"/>
        <v>44776</v>
      </c>
      <c r="E24" s="18"/>
      <c r="F24" s="150" t="str">
        <f ca="1">IF(ISBLANK(G24),"UNPAID","PAID")</f>
        <v>PAID</v>
      </c>
      <c r="G24" s="14">
        <f ca="1">A24</f>
        <v>44596</v>
      </c>
    </row>
    <row r="25" spans="1:7" ht="20.25" customHeight="1">
      <c r="A25"/>
      <c r="B25"/>
      <c r="C25"/>
      <c r="D25"/>
      <c r="E25"/>
      <c r="F25" s="153" t="s">
        <v>50</v>
      </c>
      <c r="G25"/>
    </row>
    <row r="26" spans="1:7" ht="20.25" customHeight="1">
      <c r="A26"/>
      <c r="B26"/>
      <c r="C26"/>
      <c r="D26"/>
      <c r="E26"/>
      <c r="F26" s="150" t="str">
        <f>IF(G26="","UNPAID","PAID")</f>
        <v>UNPAID</v>
      </c>
      <c r="G26"/>
    </row>
  </sheetData>
  <mergeCells count="1">
    <mergeCell ref="F12:G12"/>
  </mergeCells>
  <phoneticPr fontId="42" type="noConversion"/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G37"/>
  <sheetViews>
    <sheetView zoomScaleNormal="100" workbookViewId="0">
      <selection activeCell="C3" sqref="C3"/>
    </sheetView>
  </sheetViews>
  <sheetFormatPr baseColWidth="10" defaultColWidth="11.44140625" defaultRowHeight="18.75" customHeight="1"/>
  <cols>
    <col min="1" max="1" width="28.6640625" style="45" customWidth="1"/>
    <col min="2" max="2" width="18.44140625" style="45" customWidth="1"/>
    <col min="3" max="3" width="19" style="45" customWidth="1"/>
    <col min="4" max="4" width="26" style="45" bestFit="1" customWidth="1"/>
    <col min="5" max="5" width="11.5546875" style="45" customWidth="1"/>
    <col min="6" max="256" width="11.44140625" style="45"/>
    <col min="257" max="257" width="28.6640625" style="45" customWidth="1"/>
    <col min="258" max="258" width="18.44140625" style="45" customWidth="1"/>
    <col min="259" max="259" width="19" style="45" customWidth="1"/>
    <col min="260" max="260" width="26" style="45" bestFit="1" customWidth="1"/>
    <col min="261" max="261" width="11.5546875" style="45" customWidth="1"/>
    <col min="262" max="512" width="11.44140625" style="45"/>
    <col min="513" max="513" width="28.6640625" style="45" customWidth="1"/>
    <col min="514" max="514" width="18.44140625" style="45" customWidth="1"/>
    <col min="515" max="515" width="19" style="45" customWidth="1"/>
    <col min="516" max="516" width="26" style="45" bestFit="1" customWidth="1"/>
    <col min="517" max="517" width="11.5546875" style="45" customWidth="1"/>
    <col min="518" max="768" width="11.44140625" style="45"/>
    <col min="769" max="769" width="28.6640625" style="45" customWidth="1"/>
    <col min="770" max="770" width="18.44140625" style="45" customWidth="1"/>
    <col min="771" max="771" width="19" style="45" customWidth="1"/>
    <col min="772" max="772" width="26" style="45" bestFit="1" customWidth="1"/>
    <col min="773" max="773" width="11.5546875" style="45" customWidth="1"/>
    <col min="774" max="1024" width="11.44140625" style="45"/>
    <col min="1025" max="1025" width="28.6640625" style="45" customWidth="1"/>
    <col min="1026" max="1026" width="18.44140625" style="45" customWidth="1"/>
    <col min="1027" max="1027" width="19" style="45" customWidth="1"/>
    <col min="1028" max="1028" width="26" style="45" bestFit="1" customWidth="1"/>
    <col min="1029" max="1029" width="11.5546875" style="45" customWidth="1"/>
    <col min="1030" max="1280" width="11.44140625" style="45"/>
    <col min="1281" max="1281" width="28.6640625" style="45" customWidth="1"/>
    <col min="1282" max="1282" width="18.44140625" style="45" customWidth="1"/>
    <col min="1283" max="1283" width="19" style="45" customWidth="1"/>
    <col min="1284" max="1284" width="26" style="45" bestFit="1" customWidth="1"/>
    <col min="1285" max="1285" width="11.5546875" style="45" customWidth="1"/>
    <col min="1286" max="1536" width="11.44140625" style="45"/>
    <col min="1537" max="1537" width="28.6640625" style="45" customWidth="1"/>
    <col min="1538" max="1538" width="18.44140625" style="45" customWidth="1"/>
    <col min="1539" max="1539" width="19" style="45" customWidth="1"/>
    <col min="1540" max="1540" width="26" style="45" bestFit="1" customWidth="1"/>
    <col min="1541" max="1541" width="11.5546875" style="45" customWidth="1"/>
    <col min="1542" max="1792" width="11.44140625" style="45"/>
    <col min="1793" max="1793" width="28.6640625" style="45" customWidth="1"/>
    <col min="1794" max="1794" width="18.44140625" style="45" customWidth="1"/>
    <col min="1795" max="1795" width="19" style="45" customWidth="1"/>
    <col min="1796" max="1796" width="26" style="45" bestFit="1" customWidth="1"/>
    <col min="1797" max="1797" width="11.5546875" style="45" customWidth="1"/>
    <col min="1798" max="2048" width="11.44140625" style="45"/>
    <col min="2049" max="2049" width="28.6640625" style="45" customWidth="1"/>
    <col min="2050" max="2050" width="18.44140625" style="45" customWidth="1"/>
    <col min="2051" max="2051" width="19" style="45" customWidth="1"/>
    <col min="2052" max="2052" width="26" style="45" bestFit="1" customWidth="1"/>
    <col min="2053" max="2053" width="11.5546875" style="45" customWidth="1"/>
    <col min="2054" max="2304" width="11.44140625" style="45"/>
    <col min="2305" max="2305" width="28.6640625" style="45" customWidth="1"/>
    <col min="2306" max="2306" width="18.44140625" style="45" customWidth="1"/>
    <col min="2307" max="2307" width="19" style="45" customWidth="1"/>
    <col min="2308" max="2308" width="26" style="45" bestFit="1" customWidth="1"/>
    <col min="2309" max="2309" width="11.5546875" style="45" customWidth="1"/>
    <col min="2310" max="2560" width="11.44140625" style="45"/>
    <col min="2561" max="2561" width="28.6640625" style="45" customWidth="1"/>
    <col min="2562" max="2562" width="18.44140625" style="45" customWidth="1"/>
    <col min="2563" max="2563" width="19" style="45" customWidth="1"/>
    <col min="2564" max="2564" width="26" style="45" bestFit="1" customWidth="1"/>
    <col min="2565" max="2565" width="11.5546875" style="45" customWidth="1"/>
    <col min="2566" max="2816" width="11.44140625" style="45"/>
    <col min="2817" max="2817" width="28.6640625" style="45" customWidth="1"/>
    <col min="2818" max="2818" width="18.44140625" style="45" customWidth="1"/>
    <col min="2819" max="2819" width="19" style="45" customWidth="1"/>
    <col min="2820" max="2820" width="26" style="45" bestFit="1" customWidth="1"/>
    <col min="2821" max="2821" width="11.5546875" style="45" customWidth="1"/>
    <col min="2822" max="3072" width="11.44140625" style="45"/>
    <col min="3073" max="3073" width="28.6640625" style="45" customWidth="1"/>
    <col min="3074" max="3074" width="18.44140625" style="45" customWidth="1"/>
    <col min="3075" max="3075" width="19" style="45" customWidth="1"/>
    <col min="3076" max="3076" width="26" style="45" bestFit="1" customWidth="1"/>
    <col min="3077" max="3077" width="11.5546875" style="45" customWidth="1"/>
    <col min="3078" max="3328" width="11.44140625" style="45"/>
    <col min="3329" max="3329" width="28.6640625" style="45" customWidth="1"/>
    <col min="3330" max="3330" width="18.44140625" style="45" customWidth="1"/>
    <col min="3331" max="3331" width="19" style="45" customWidth="1"/>
    <col min="3332" max="3332" width="26" style="45" bestFit="1" customWidth="1"/>
    <col min="3333" max="3333" width="11.5546875" style="45" customWidth="1"/>
    <col min="3334" max="3584" width="11.44140625" style="45"/>
    <col min="3585" max="3585" width="28.6640625" style="45" customWidth="1"/>
    <col min="3586" max="3586" width="18.44140625" style="45" customWidth="1"/>
    <col min="3587" max="3587" width="19" style="45" customWidth="1"/>
    <col min="3588" max="3588" width="26" style="45" bestFit="1" customWidth="1"/>
    <col min="3589" max="3589" width="11.5546875" style="45" customWidth="1"/>
    <col min="3590" max="3840" width="11.44140625" style="45"/>
    <col min="3841" max="3841" width="28.6640625" style="45" customWidth="1"/>
    <col min="3842" max="3842" width="18.44140625" style="45" customWidth="1"/>
    <col min="3843" max="3843" width="19" style="45" customWidth="1"/>
    <col min="3844" max="3844" width="26" style="45" bestFit="1" customWidth="1"/>
    <col min="3845" max="3845" width="11.5546875" style="45" customWidth="1"/>
    <col min="3846" max="4096" width="11.44140625" style="45"/>
    <col min="4097" max="4097" width="28.6640625" style="45" customWidth="1"/>
    <col min="4098" max="4098" width="18.44140625" style="45" customWidth="1"/>
    <col min="4099" max="4099" width="19" style="45" customWidth="1"/>
    <col min="4100" max="4100" width="26" style="45" bestFit="1" customWidth="1"/>
    <col min="4101" max="4101" width="11.5546875" style="45" customWidth="1"/>
    <col min="4102" max="4352" width="11.44140625" style="45"/>
    <col min="4353" max="4353" width="28.6640625" style="45" customWidth="1"/>
    <col min="4354" max="4354" width="18.44140625" style="45" customWidth="1"/>
    <col min="4355" max="4355" width="19" style="45" customWidth="1"/>
    <col min="4356" max="4356" width="26" style="45" bestFit="1" customWidth="1"/>
    <col min="4357" max="4357" width="11.5546875" style="45" customWidth="1"/>
    <col min="4358" max="4608" width="11.44140625" style="45"/>
    <col min="4609" max="4609" width="28.6640625" style="45" customWidth="1"/>
    <col min="4610" max="4610" width="18.44140625" style="45" customWidth="1"/>
    <col min="4611" max="4611" width="19" style="45" customWidth="1"/>
    <col min="4612" max="4612" width="26" style="45" bestFit="1" customWidth="1"/>
    <col min="4613" max="4613" width="11.5546875" style="45" customWidth="1"/>
    <col min="4614" max="4864" width="11.44140625" style="45"/>
    <col min="4865" max="4865" width="28.6640625" style="45" customWidth="1"/>
    <col min="4866" max="4866" width="18.44140625" style="45" customWidth="1"/>
    <col min="4867" max="4867" width="19" style="45" customWidth="1"/>
    <col min="4868" max="4868" width="26" style="45" bestFit="1" customWidth="1"/>
    <col min="4869" max="4869" width="11.5546875" style="45" customWidth="1"/>
    <col min="4870" max="5120" width="11.44140625" style="45"/>
    <col min="5121" max="5121" width="28.6640625" style="45" customWidth="1"/>
    <col min="5122" max="5122" width="18.44140625" style="45" customWidth="1"/>
    <col min="5123" max="5123" width="19" style="45" customWidth="1"/>
    <col min="5124" max="5124" width="26" style="45" bestFit="1" customWidth="1"/>
    <col min="5125" max="5125" width="11.5546875" style="45" customWidth="1"/>
    <col min="5126" max="5376" width="11.44140625" style="45"/>
    <col min="5377" max="5377" width="28.6640625" style="45" customWidth="1"/>
    <col min="5378" max="5378" width="18.44140625" style="45" customWidth="1"/>
    <col min="5379" max="5379" width="19" style="45" customWidth="1"/>
    <col min="5380" max="5380" width="26" style="45" bestFit="1" customWidth="1"/>
    <col min="5381" max="5381" width="11.5546875" style="45" customWidth="1"/>
    <col min="5382" max="5632" width="11.44140625" style="45"/>
    <col min="5633" max="5633" width="28.6640625" style="45" customWidth="1"/>
    <col min="5634" max="5634" width="18.44140625" style="45" customWidth="1"/>
    <col min="5635" max="5635" width="19" style="45" customWidth="1"/>
    <col min="5636" max="5636" width="26" style="45" bestFit="1" customWidth="1"/>
    <col min="5637" max="5637" width="11.5546875" style="45" customWidth="1"/>
    <col min="5638" max="5888" width="11.44140625" style="45"/>
    <col min="5889" max="5889" width="28.6640625" style="45" customWidth="1"/>
    <col min="5890" max="5890" width="18.44140625" style="45" customWidth="1"/>
    <col min="5891" max="5891" width="19" style="45" customWidth="1"/>
    <col min="5892" max="5892" width="26" style="45" bestFit="1" customWidth="1"/>
    <col min="5893" max="5893" width="11.5546875" style="45" customWidth="1"/>
    <col min="5894" max="6144" width="11.44140625" style="45"/>
    <col min="6145" max="6145" width="28.6640625" style="45" customWidth="1"/>
    <col min="6146" max="6146" width="18.44140625" style="45" customWidth="1"/>
    <col min="6147" max="6147" width="19" style="45" customWidth="1"/>
    <col min="6148" max="6148" width="26" style="45" bestFit="1" customWidth="1"/>
    <col min="6149" max="6149" width="11.5546875" style="45" customWidth="1"/>
    <col min="6150" max="6400" width="11.44140625" style="45"/>
    <col min="6401" max="6401" width="28.6640625" style="45" customWidth="1"/>
    <col min="6402" max="6402" width="18.44140625" style="45" customWidth="1"/>
    <col min="6403" max="6403" width="19" style="45" customWidth="1"/>
    <col min="6404" max="6404" width="26" style="45" bestFit="1" customWidth="1"/>
    <col min="6405" max="6405" width="11.5546875" style="45" customWidth="1"/>
    <col min="6406" max="6656" width="11.44140625" style="45"/>
    <col min="6657" max="6657" width="28.6640625" style="45" customWidth="1"/>
    <col min="6658" max="6658" width="18.44140625" style="45" customWidth="1"/>
    <col min="6659" max="6659" width="19" style="45" customWidth="1"/>
    <col min="6660" max="6660" width="26" style="45" bestFit="1" customWidth="1"/>
    <col min="6661" max="6661" width="11.5546875" style="45" customWidth="1"/>
    <col min="6662" max="6912" width="11.44140625" style="45"/>
    <col min="6913" max="6913" width="28.6640625" style="45" customWidth="1"/>
    <col min="6914" max="6914" width="18.44140625" style="45" customWidth="1"/>
    <col min="6915" max="6915" width="19" style="45" customWidth="1"/>
    <col min="6916" max="6916" width="26" style="45" bestFit="1" customWidth="1"/>
    <col min="6917" max="6917" width="11.5546875" style="45" customWidth="1"/>
    <col min="6918" max="7168" width="11.44140625" style="45"/>
    <col min="7169" max="7169" width="28.6640625" style="45" customWidth="1"/>
    <col min="7170" max="7170" width="18.44140625" style="45" customWidth="1"/>
    <col min="7171" max="7171" width="19" style="45" customWidth="1"/>
    <col min="7172" max="7172" width="26" style="45" bestFit="1" customWidth="1"/>
    <col min="7173" max="7173" width="11.5546875" style="45" customWidth="1"/>
    <col min="7174" max="7424" width="11.44140625" style="45"/>
    <col min="7425" max="7425" width="28.6640625" style="45" customWidth="1"/>
    <col min="7426" max="7426" width="18.44140625" style="45" customWidth="1"/>
    <col min="7427" max="7427" width="19" style="45" customWidth="1"/>
    <col min="7428" max="7428" width="26" style="45" bestFit="1" customWidth="1"/>
    <col min="7429" max="7429" width="11.5546875" style="45" customWidth="1"/>
    <col min="7430" max="7680" width="11.44140625" style="45"/>
    <col min="7681" max="7681" width="28.6640625" style="45" customWidth="1"/>
    <col min="7682" max="7682" width="18.44140625" style="45" customWidth="1"/>
    <col min="7683" max="7683" width="19" style="45" customWidth="1"/>
    <col min="7684" max="7684" width="26" style="45" bestFit="1" customWidth="1"/>
    <col min="7685" max="7685" width="11.5546875" style="45" customWidth="1"/>
    <col min="7686" max="7936" width="11.44140625" style="45"/>
    <col min="7937" max="7937" width="28.6640625" style="45" customWidth="1"/>
    <col min="7938" max="7938" width="18.44140625" style="45" customWidth="1"/>
    <col min="7939" max="7939" width="19" style="45" customWidth="1"/>
    <col min="7940" max="7940" width="26" style="45" bestFit="1" customWidth="1"/>
    <col min="7941" max="7941" width="11.5546875" style="45" customWidth="1"/>
    <col min="7942" max="8192" width="11.44140625" style="45"/>
    <col min="8193" max="8193" width="28.6640625" style="45" customWidth="1"/>
    <col min="8194" max="8194" width="18.44140625" style="45" customWidth="1"/>
    <col min="8195" max="8195" width="19" style="45" customWidth="1"/>
    <col min="8196" max="8196" width="26" style="45" bestFit="1" customWidth="1"/>
    <col min="8197" max="8197" width="11.5546875" style="45" customWidth="1"/>
    <col min="8198" max="8448" width="11.44140625" style="45"/>
    <col min="8449" max="8449" width="28.6640625" style="45" customWidth="1"/>
    <col min="8450" max="8450" width="18.44140625" style="45" customWidth="1"/>
    <col min="8451" max="8451" width="19" style="45" customWidth="1"/>
    <col min="8452" max="8452" width="26" style="45" bestFit="1" customWidth="1"/>
    <col min="8453" max="8453" width="11.5546875" style="45" customWidth="1"/>
    <col min="8454" max="8704" width="11.44140625" style="45"/>
    <col min="8705" max="8705" width="28.6640625" style="45" customWidth="1"/>
    <col min="8706" max="8706" width="18.44140625" style="45" customWidth="1"/>
    <col min="8707" max="8707" width="19" style="45" customWidth="1"/>
    <col min="8708" max="8708" width="26" style="45" bestFit="1" customWidth="1"/>
    <col min="8709" max="8709" width="11.5546875" style="45" customWidth="1"/>
    <col min="8710" max="8960" width="11.44140625" style="45"/>
    <col min="8961" max="8961" width="28.6640625" style="45" customWidth="1"/>
    <col min="8962" max="8962" width="18.44140625" style="45" customWidth="1"/>
    <col min="8963" max="8963" width="19" style="45" customWidth="1"/>
    <col min="8964" max="8964" width="26" style="45" bestFit="1" customWidth="1"/>
    <col min="8965" max="8965" width="11.5546875" style="45" customWidth="1"/>
    <col min="8966" max="9216" width="11.44140625" style="45"/>
    <col min="9217" max="9217" width="28.6640625" style="45" customWidth="1"/>
    <col min="9218" max="9218" width="18.44140625" style="45" customWidth="1"/>
    <col min="9219" max="9219" width="19" style="45" customWidth="1"/>
    <col min="9220" max="9220" width="26" style="45" bestFit="1" customWidth="1"/>
    <col min="9221" max="9221" width="11.5546875" style="45" customWidth="1"/>
    <col min="9222" max="9472" width="11.44140625" style="45"/>
    <col min="9473" max="9473" width="28.6640625" style="45" customWidth="1"/>
    <col min="9474" max="9474" width="18.44140625" style="45" customWidth="1"/>
    <col min="9475" max="9475" width="19" style="45" customWidth="1"/>
    <col min="9476" max="9476" width="26" style="45" bestFit="1" customWidth="1"/>
    <col min="9477" max="9477" width="11.5546875" style="45" customWidth="1"/>
    <col min="9478" max="9728" width="11.44140625" style="45"/>
    <col min="9729" max="9729" width="28.6640625" style="45" customWidth="1"/>
    <col min="9730" max="9730" width="18.44140625" style="45" customWidth="1"/>
    <col min="9731" max="9731" width="19" style="45" customWidth="1"/>
    <col min="9732" max="9732" width="26" style="45" bestFit="1" customWidth="1"/>
    <col min="9733" max="9733" width="11.5546875" style="45" customWidth="1"/>
    <col min="9734" max="9984" width="11.44140625" style="45"/>
    <col min="9985" max="9985" width="28.6640625" style="45" customWidth="1"/>
    <col min="9986" max="9986" width="18.44140625" style="45" customWidth="1"/>
    <col min="9987" max="9987" width="19" style="45" customWidth="1"/>
    <col min="9988" max="9988" width="26" style="45" bestFit="1" customWidth="1"/>
    <col min="9989" max="9989" width="11.5546875" style="45" customWidth="1"/>
    <col min="9990" max="10240" width="11.44140625" style="45"/>
    <col min="10241" max="10241" width="28.6640625" style="45" customWidth="1"/>
    <col min="10242" max="10242" width="18.44140625" style="45" customWidth="1"/>
    <col min="10243" max="10243" width="19" style="45" customWidth="1"/>
    <col min="10244" max="10244" width="26" style="45" bestFit="1" customWidth="1"/>
    <col min="10245" max="10245" width="11.5546875" style="45" customWidth="1"/>
    <col min="10246" max="10496" width="11.44140625" style="45"/>
    <col min="10497" max="10497" width="28.6640625" style="45" customWidth="1"/>
    <col min="10498" max="10498" width="18.44140625" style="45" customWidth="1"/>
    <col min="10499" max="10499" width="19" style="45" customWidth="1"/>
    <col min="10500" max="10500" width="26" style="45" bestFit="1" customWidth="1"/>
    <col min="10501" max="10501" width="11.5546875" style="45" customWidth="1"/>
    <col min="10502" max="10752" width="11.44140625" style="45"/>
    <col min="10753" max="10753" width="28.6640625" style="45" customWidth="1"/>
    <col min="10754" max="10754" width="18.44140625" style="45" customWidth="1"/>
    <col min="10755" max="10755" width="19" style="45" customWidth="1"/>
    <col min="10756" max="10756" width="26" style="45" bestFit="1" customWidth="1"/>
    <col min="10757" max="10757" width="11.5546875" style="45" customWidth="1"/>
    <col min="10758" max="11008" width="11.44140625" style="45"/>
    <col min="11009" max="11009" width="28.6640625" style="45" customWidth="1"/>
    <col min="11010" max="11010" width="18.44140625" style="45" customWidth="1"/>
    <col min="11011" max="11011" width="19" style="45" customWidth="1"/>
    <col min="11012" max="11012" width="26" style="45" bestFit="1" customWidth="1"/>
    <col min="11013" max="11013" width="11.5546875" style="45" customWidth="1"/>
    <col min="11014" max="11264" width="11.44140625" style="45"/>
    <col min="11265" max="11265" width="28.6640625" style="45" customWidth="1"/>
    <col min="11266" max="11266" width="18.44140625" style="45" customWidth="1"/>
    <col min="11267" max="11267" width="19" style="45" customWidth="1"/>
    <col min="11268" max="11268" width="26" style="45" bestFit="1" customWidth="1"/>
    <col min="11269" max="11269" width="11.5546875" style="45" customWidth="1"/>
    <col min="11270" max="11520" width="11.44140625" style="45"/>
    <col min="11521" max="11521" width="28.6640625" style="45" customWidth="1"/>
    <col min="11522" max="11522" width="18.44140625" style="45" customWidth="1"/>
    <col min="11523" max="11523" width="19" style="45" customWidth="1"/>
    <col min="11524" max="11524" width="26" style="45" bestFit="1" customWidth="1"/>
    <col min="11525" max="11525" width="11.5546875" style="45" customWidth="1"/>
    <col min="11526" max="11776" width="11.44140625" style="45"/>
    <col min="11777" max="11777" width="28.6640625" style="45" customWidth="1"/>
    <col min="11778" max="11778" width="18.44140625" style="45" customWidth="1"/>
    <col min="11779" max="11779" width="19" style="45" customWidth="1"/>
    <col min="11780" max="11780" width="26" style="45" bestFit="1" customWidth="1"/>
    <col min="11781" max="11781" width="11.5546875" style="45" customWidth="1"/>
    <col min="11782" max="12032" width="11.44140625" style="45"/>
    <col min="12033" max="12033" width="28.6640625" style="45" customWidth="1"/>
    <col min="12034" max="12034" width="18.44140625" style="45" customWidth="1"/>
    <col min="12035" max="12035" width="19" style="45" customWidth="1"/>
    <col min="12036" max="12036" width="26" style="45" bestFit="1" customWidth="1"/>
    <col min="12037" max="12037" width="11.5546875" style="45" customWidth="1"/>
    <col min="12038" max="12288" width="11.44140625" style="45"/>
    <col min="12289" max="12289" width="28.6640625" style="45" customWidth="1"/>
    <col min="12290" max="12290" width="18.44140625" style="45" customWidth="1"/>
    <col min="12291" max="12291" width="19" style="45" customWidth="1"/>
    <col min="12292" max="12292" width="26" style="45" bestFit="1" customWidth="1"/>
    <col min="12293" max="12293" width="11.5546875" style="45" customWidth="1"/>
    <col min="12294" max="12544" width="11.44140625" style="45"/>
    <col min="12545" max="12545" width="28.6640625" style="45" customWidth="1"/>
    <col min="12546" max="12546" width="18.44140625" style="45" customWidth="1"/>
    <col min="12547" max="12547" width="19" style="45" customWidth="1"/>
    <col min="12548" max="12548" width="26" style="45" bestFit="1" customWidth="1"/>
    <col min="12549" max="12549" width="11.5546875" style="45" customWidth="1"/>
    <col min="12550" max="12800" width="11.44140625" style="45"/>
    <col min="12801" max="12801" width="28.6640625" style="45" customWidth="1"/>
    <col min="12802" max="12802" width="18.44140625" style="45" customWidth="1"/>
    <col min="12803" max="12803" width="19" style="45" customWidth="1"/>
    <col min="12804" max="12804" width="26" style="45" bestFit="1" customWidth="1"/>
    <col min="12805" max="12805" width="11.5546875" style="45" customWidth="1"/>
    <col min="12806" max="13056" width="11.44140625" style="45"/>
    <col min="13057" max="13057" width="28.6640625" style="45" customWidth="1"/>
    <col min="13058" max="13058" width="18.44140625" style="45" customWidth="1"/>
    <col min="13059" max="13059" width="19" style="45" customWidth="1"/>
    <col min="13060" max="13060" width="26" style="45" bestFit="1" customWidth="1"/>
    <col min="13061" max="13061" width="11.5546875" style="45" customWidth="1"/>
    <col min="13062" max="13312" width="11.44140625" style="45"/>
    <col min="13313" max="13313" width="28.6640625" style="45" customWidth="1"/>
    <col min="13314" max="13314" width="18.44140625" style="45" customWidth="1"/>
    <col min="13315" max="13315" width="19" style="45" customWidth="1"/>
    <col min="13316" max="13316" width="26" style="45" bestFit="1" customWidth="1"/>
    <col min="13317" max="13317" width="11.5546875" style="45" customWidth="1"/>
    <col min="13318" max="13568" width="11.44140625" style="45"/>
    <col min="13569" max="13569" width="28.6640625" style="45" customWidth="1"/>
    <col min="13570" max="13570" width="18.44140625" style="45" customWidth="1"/>
    <col min="13571" max="13571" width="19" style="45" customWidth="1"/>
    <col min="13572" max="13572" width="26" style="45" bestFit="1" customWidth="1"/>
    <col min="13573" max="13573" width="11.5546875" style="45" customWidth="1"/>
    <col min="13574" max="13824" width="11.44140625" style="45"/>
    <col min="13825" max="13825" width="28.6640625" style="45" customWidth="1"/>
    <col min="13826" max="13826" width="18.44140625" style="45" customWidth="1"/>
    <col min="13827" max="13827" width="19" style="45" customWidth="1"/>
    <col min="13828" max="13828" width="26" style="45" bestFit="1" customWidth="1"/>
    <col min="13829" max="13829" width="11.5546875" style="45" customWidth="1"/>
    <col min="13830" max="14080" width="11.44140625" style="45"/>
    <col min="14081" max="14081" width="28.6640625" style="45" customWidth="1"/>
    <col min="14082" max="14082" width="18.44140625" style="45" customWidth="1"/>
    <col min="14083" max="14083" width="19" style="45" customWidth="1"/>
    <col min="14084" max="14084" width="26" style="45" bestFit="1" customWidth="1"/>
    <col min="14085" max="14085" width="11.5546875" style="45" customWidth="1"/>
    <col min="14086" max="14336" width="11.44140625" style="45"/>
    <col min="14337" max="14337" width="28.6640625" style="45" customWidth="1"/>
    <col min="14338" max="14338" width="18.44140625" style="45" customWidth="1"/>
    <col min="14339" max="14339" width="19" style="45" customWidth="1"/>
    <col min="14340" max="14340" width="26" style="45" bestFit="1" customWidth="1"/>
    <col min="14341" max="14341" width="11.5546875" style="45" customWidth="1"/>
    <col min="14342" max="14592" width="11.44140625" style="45"/>
    <col min="14593" max="14593" width="28.6640625" style="45" customWidth="1"/>
    <col min="14594" max="14594" width="18.44140625" style="45" customWidth="1"/>
    <col min="14595" max="14595" width="19" style="45" customWidth="1"/>
    <col min="14596" max="14596" width="26" style="45" bestFit="1" customWidth="1"/>
    <col min="14597" max="14597" width="11.5546875" style="45" customWidth="1"/>
    <col min="14598" max="14848" width="11.44140625" style="45"/>
    <col min="14849" max="14849" width="28.6640625" style="45" customWidth="1"/>
    <col min="14850" max="14850" width="18.44140625" style="45" customWidth="1"/>
    <col min="14851" max="14851" width="19" style="45" customWidth="1"/>
    <col min="14852" max="14852" width="26" style="45" bestFit="1" customWidth="1"/>
    <col min="14853" max="14853" width="11.5546875" style="45" customWidth="1"/>
    <col min="14854" max="15104" width="11.44140625" style="45"/>
    <col min="15105" max="15105" width="28.6640625" style="45" customWidth="1"/>
    <col min="15106" max="15106" width="18.44140625" style="45" customWidth="1"/>
    <col min="15107" max="15107" width="19" style="45" customWidth="1"/>
    <col min="15108" max="15108" width="26" style="45" bestFit="1" customWidth="1"/>
    <col min="15109" max="15109" width="11.5546875" style="45" customWidth="1"/>
    <col min="15110" max="15360" width="11.44140625" style="45"/>
    <col min="15361" max="15361" width="28.6640625" style="45" customWidth="1"/>
    <col min="15362" max="15362" width="18.44140625" style="45" customWidth="1"/>
    <col min="15363" max="15363" width="19" style="45" customWidth="1"/>
    <col min="15364" max="15364" width="26" style="45" bestFit="1" customWidth="1"/>
    <col min="15365" max="15365" width="11.5546875" style="45" customWidth="1"/>
    <col min="15366" max="15616" width="11.44140625" style="45"/>
    <col min="15617" max="15617" width="28.6640625" style="45" customWidth="1"/>
    <col min="15618" max="15618" width="18.44140625" style="45" customWidth="1"/>
    <col min="15619" max="15619" width="19" style="45" customWidth="1"/>
    <col min="15620" max="15620" width="26" style="45" bestFit="1" customWidth="1"/>
    <col min="15621" max="15621" width="11.5546875" style="45" customWidth="1"/>
    <col min="15622" max="15872" width="11.44140625" style="45"/>
    <col min="15873" max="15873" width="28.6640625" style="45" customWidth="1"/>
    <col min="15874" max="15874" width="18.44140625" style="45" customWidth="1"/>
    <col min="15875" max="15875" width="19" style="45" customWidth="1"/>
    <col min="15876" max="15876" width="26" style="45" bestFit="1" customWidth="1"/>
    <col min="15877" max="15877" width="11.5546875" style="45" customWidth="1"/>
    <col min="15878" max="16128" width="11.44140625" style="45"/>
    <col min="16129" max="16129" width="28.6640625" style="45" customWidth="1"/>
    <col min="16130" max="16130" width="18.44140625" style="45" customWidth="1"/>
    <col min="16131" max="16131" width="19" style="45" customWidth="1"/>
    <col min="16132" max="16132" width="26" style="45" bestFit="1" customWidth="1"/>
    <col min="16133" max="16133" width="11.5546875" style="45" customWidth="1"/>
    <col min="16134" max="16384" width="11.44140625" style="45"/>
  </cols>
  <sheetData>
    <row r="1" spans="1:5" ht="30" customHeight="1">
      <c r="A1" s="59" t="s">
        <v>60</v>
      </c>
      <c r="B1" s="59"/>
      <c r="C1" s="60" t="s">
        <v>76</v>
      </c>
      <c r="D1" s="189" t="s">
        <v>78</v>
      </c>
      <c r="E1" s="190"/>
    </row>
    <row r="2" spans="1:5" ht="27.75" customHeight="1">
      <c r="A2" s="46" t="s">
        <v>61</v>
      </c>
      <c r="B2" s="47" t="s">
        <v>77</v>
      </c>
      <c r="C2" s="47" t="s">
        <v>114</v>
      </c>
      <c r="D2" s="191" t="s">
        <v>79</v>
      </c>
      <c r="E2" s="192"/>
    </row>
    <row r="3" spans="1:5" ht="17.25" customHeight="1">
      <c r="A3" s="48" t="s">
        <v>10</v>
      </c>
      <c r="B3" s="49">
        <v>93</v>
      </c>
      <c r="C3" s="50"/>
      <c r="D3" s="193"/>
      <c r="E3" s="192"/>
    </row>
    <row r="4" spans="1:5" ht="17.25" customHeight="1">
      <c r="A4" s="48" t="s">
        <v>11</v>
      </c>
      <c r="B4" s="49">
        <v>85</v>
      </c>
      <c r="C4" s="50"/>
      <c r="D4" s="194"/>
      <c r="E4" s="195"/>
    </row>
    <row r="5" spans="1:5" ht="17.25" customHeight="1">
      <c r="A5" s="48" t="s">
        <v>12</v>
      </c>
      <c r="B5" s="49">
        <v>99</v>
      </c>
      <c r="C5" s="50"/>
      <c r="D5" s="194"/>
      <c r="E5" s="195"/>
    </row>
    <row r="6" spans="1:5" ht="17.25" customHeight="1">
      <c r="A6" s="48" t="s">
        <v>13</v>
      </c>
      <c r="B6" s="49">
        <v>45</v>
      </c>
      <c r="C6" s="50"/>
      <c r="D6" s="194"/>
      <c r="E6" s="195"/>
    </row>
    <row r="7" spans="1:5" ht="17.25" customHeight="1">
      <c r="A7" s="48" t="s">
        <v>14</v>
      </c>
      <c r="B7" s="49">
        <v>85</v>
      </c>
      <c r="C7" s="50"/>
      <c r="D7" s="194"/>
      <c r="E7" s="195"/>
    </row>
    <row r="8" spans="1:5" ht="17.25" customHeight="1">
      <c r="A8" s="48" t="s">
        <v>15</v>
      </c>
      <c r="B8" s="49">
        <v>86</v>
      </c>
      <c r="C8" s="50"/>
      <c r="D8" s="194"/>
      <c r="E8" s="195"/>
    </row>
    <row r="9" spans="1:5" ht="17.25" customHeight="1">
      <c r="A9" s="48" t="s">
        <v>16</v>
      </c>
      <c r="B9" s="49">
        <v>92</v>
      </c>
      <c r="C9" s="50"/>
      <c r="D9" s="194"/>
      <c r="E9" s="195"/>
    </row>
    <row r="10" spans="1:5" ht="17.25" customHeight="1">
      <c r="A10" s="48" t="s">
        <v>17</v>
      </c>
      <c r="B10" s="49">
        <v>59</v>
      </c>
      <c r="C10" s="50"/>
      <c r="D10" s="194"/>
      <c r="E10" s="195"/>
    </row>
    <row r="11" spans="1:5" ht="17.25" customHeight="1">
      <c r="A11" s="48" t="s">
        <v>18</v>
      </c>
      <c r="B11" s="49">
        <v>15</v>
      </c>
      <c r="C11" s="50"/>
      <c r="D11" s="194"/>
      <c r="E11" s="195"/>
    </row>
    <row r="12" spans="1:5" ht="17.25" customHeight="1">
      <c r="A12" s="51" t="s">
        <v>19</v>
      </c>
      <c r="B12" s="52">
        <v>87</v>
      </c>
      <c r="C12" s="53"/>
      <c r="D12" s="187"/>
      <c r="E12" s="188"/>
    </row>
    <row r="13" spans="1:5" ht="9" customHeight="1">
      <c r="A13" s="174"/>
      <c r="B13" s="174"/>
      <c r="C13" s="174"/>
      <c r="D13" s="174"/>
      <c r="E13" s="174"/>
    </row>
    <row r="14" spans="1:5" ht="17.25" customHeight="1">
      <c r="A14" s="184" t="s">
        <v>80</v>
      </c>
      <c r="B14" s="185"/>
      <c r="C14" s="185"/>
      <c r="D14" s="185"/>
      <c r="E14" s="186"/>
    </row>
    <row r="15" spans="1:5" ht="17.25" customHeight="1">
      <c r="A15" s="54" t="s">
        <v>100</v>
      </c>
      <c r="B15" s="180" t="s">
        <v>115</v>
      </c>
      <c r="C15" s="181"/>
      <c r="D15" s="182" t="s">
        <v>20</v>
      </c>
      <c r="E15" s="183"/>
    </row>
    <row r="16" spans="1:5" ht="17.25" customHeight="1">
      <c r="A16" s="54" t="s">
        <v>99</v>
      </c>
      <c r="B16" s="180" t="s">
        <v>21</v>
      </c>
      <c r="C16" s="181"/>
      <c r="D16" s="182" t="s">
        <v>22</v>
      </c>
      <c r="E16" s="183"/>
    </row>
    <row r="17" spans="1:7" ht="17.25" customHeight="1">
      <c r="A17" s="54"/>
      <c r="B17" s="180" t="s">
        <v>116</v>
      </c>
      <c r="C17" s="181"/>
      <c r="D17" s="182" t="s">
        <v>23</v>
      </c>
      <c r="E17" s="183"/>
    </row>
    <row r="18" spans="1:7" ht="17.25" customHeight="1">
      <c r="A18" s="54"/>
      <c r="B18" s="180" t="s">
        <v>117</v>
      </c>
      <c r="C18" s="181"/>
      <c r="D18" s="182" t="s">
        <v>24</v>
      </c>
      <c r="E18" s="183"/>
    </row>
    <row r="19" spans="1:7" ht="17.25" customHeight="1">
      <c r="A19" s="54"/>
      <c r="B19" s="180" t="s">
        <v>118</v>
      </c>
      <c r="C19" s="181"/>
      <c r="D19" s="182" t="s">
        <v>25</v>
      </c>
      <c r="E19" s="183"/>
    </row>
    <row r="20" spans="1:7" ht="17.25" customHeight="1">
      <c r="A20" s="55"/>
      <c r="B20" s="170" t="s">
        <v>119</v>
      </c>
      <c r="C20" s="171"/>
      <c r="D20" s="172" t="s">
        <v>82</v>
      </c>
      <c r="E20" s="173"/>
    </row>
    <row r="21" spans="1:7" ht="13.2">
      <c r="A21" s="174"/>
      <c r="B21" s="174"/>
      <c r="C21" s="174"/>
      <c r="D21" s="174"/>
      <c r="E21" s="174"/>
    </row>
    <row r="22" spans="1:7" ht="17.25" customHeight="1"/>
    <row r="23" spans="1:7" s="56" customFormat="1" ht="17.25" customHeight="1"/>
    <row r="24" spans="1:7" ht="13.2"/>
    <row r="25" spans="1:7" ht="17.25" customHeight="1">
      <c r="F25" s="57"/>
      <c r="G25" s="57"/>
    </row>
    <row r="26" spans="1:7" ht="30.75" customHeight="1">
      <c r="F26" s="57"/>
      <c r="G26" s="57"/>
    </row>
    <row r="27" spans="1:7" ht="18.75" customHeight="1">
      <c r="A27" s="58"/>
    </row>
    <row r="30" spans="1:7" ht="18.75" customHeight="1">
      <c r="A30" s="163" t="s">
        <v>81</v>
      </c>
      <c r="B30" s="164"/>
      <c r="C30" s="164"/>
      <c r="D30" s="164"/>
      <c r="E30" s="165"/>
    </row>
    <row r="31" spans="1:7" ht="18.75" customHeight="1">
      <c r="A31" s="175" t="s">
        <v>98</v>
      </c>
      <c r="B31" s="170"/>
      <c r="C31" s="170"/>
      <c r="D31" s="170"/>
      <c r="E31" s="176"/>
    </row>
    <row r="32" spans="1:7" ht="18.75" customHeight="1">
      <c r="A32" s="177"/>
      <c r="B32" s="178"/>
      <c r="C32" s="178"/>
      <c r="D32" s="178"/>
      <c r="E32" s="179"/>
    </row>
    <row r="33" spans="1:5" ht="13.2">
      <c r="A33" s="163" t="s">
        <v>83</v>
      </c>
      <c r="B33" s="164"/>
      <c r="C33" s="164"/>
      <c r="D33" s="164"/>
      <c r="E33" s="165"/>
    </row>
    <row r="34" spans="1:5" ht="32.4" customHeight="1">
      <c r="A34" s="167" t="s">
        <v>120</v>
      </c>
      <c r="B34" s="168"/>
      <c r="C34" s="168"/>
      <c r="D34" s="168"/>
      <c r="E34" s="169"/>
    </row>
    <row r="36" spans="1:5" ht="13.2">
      <c r="A36" s="163" t="s">
        <v>84</v>
      </c>
      <c r="B36" s="164"/>
      <c r="C36" s="164"/>
      <c r="D36" s="164"/>
      <c r="E36" s="165"/>
    </row>
    <row r="37" spans="1:5" s="28" customFormat="1" ht="18.75" customHeight="1">
      <c r="A37" s="166" t="s">
        <v>85</v>
      </c>
      <c r="B37" s="166"/>
      <c r="C37" s="166"/>
      <c r="D37" s="166"/>
      <c r="E37" s="166"/>
    </row>
  </sheetData>
  <mergeCells count="34">
    <mergeCell ref="D12:E12"/>
    <mergeCell ref="D1:E1"/>
    <mergeCell ref="D2:E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A13:E13"/>
    <mergeCell ref="A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A36:E36"/>
    <mergeCell ref="A37:E37"/>
    <mergeCell ref="A33:E33"/>
    <mergeCell ref="A34:E34"/>
    <mergeCell ref="B20:C20"/>
    <mergeCell ref="D20:E20"/>
    <mergeCell ref="A21:E21"/>
    <mergeCell ref="A30:E30"/>
    <mergeCell ref="A31:E31"/>
    <mergeCell ref="A32:E32"/>
  </mergeCells>
  <printOptions horizontalCentered="1"/>
  <pageMargins left="0.19685039370078741" right="0.19685039370078741" top="1.1811023622047245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"/>
  <sheetViews>
    <sheetView showZeros="0" workbookViewId="0">
      <selection activeCell="A22" sqref="A22:A24"/>
    </sheetView>
  </sheetViews>
  <sheetFormatPr baseColWidth="10" defaultColWidth="11.44140625" defaultRowHeight="18.75" customHeight="1"/>
  <cols>
    <col min="1" max="1" width="35.5546875" style="28" customWidth="1"/>
    <col min="2" max="2" width="12.5546875" style="28" customWidth="1"/>
    <col min="3" max="3" width="20.44140625" style="28" customWidth="1"/>
    <col min="4" max="4" width="32.44140625" style="28" customWidth="1"/>
    <col min="5" max="5" width="27.5546875" style="28" customWidth="1"/>
    <col min="6" max="256" width="11.44140625" style="28"/>
    <col min="257" max="257" width="35.5546875" style="28" customWidth="1"/>
    <col min="258" max="258" width="12.5546875" style="28" customWidth="1"/>
    <col min="259" max="259" width="20.44140625" style="28" customWidth="1"/>
    <col min="260" max="260" width="32.44140625" style="28" customWidth="1"/>
    <col min="261" max="261" width="27.5546875" style="28" customWidth="1"/>
    <col min="262" max="512" width="11.44140625" style="28"/>
    <col min="513" max="513" width="35.5546875" style="28" customWidth="1"/>
    <col min="514" max="514" width="12.5546875" style="28" customWidth="1"/>
    <col min="515" max="515" width="20.44140625" style="28" customWidth="1"/>
    <col min="516" max="516" width="32.44140625" style="28" customWidth="1"/>
    <col min="517" max="517" width="27.5546875" style="28" customWidth="1"/>
    <col min="518" max="768" width="11.44140625" style="28"/>
    <col min="769" max="769" width="35.5546875" style="28" customWidth="1"/>
    <col min="770" max="770" width="12.5546875" style="28" customWidth="1"/>
    <col min="771" max="771" width="20.44140625" style="28" customWidth="1"/>
    <col min="772" max="772" width="32.44140625" style="28" customWidth="1"/>
    <col min="773" max="773" width="27.5546875" style="28" customWidth="1"/>
    <col min="774" max="1024" width="11.44140625" style="28"/>
    <col min="1025" max="1025" width="35.5546875" style="28" customWidth="1"/>
    <col min="1026" max="1026" width="12.5546875" style="28" customWidth="1"/>
    <col min="1027" max="1027" width="20.44140625" style="28" customWidth="1"/>
    <col min="1028" max="1028" width="32.44140625" style="28" customWidth="1"/>
    <col min="1029" max="1029" width="27.5546875" style="28" customWidth="1"/>
    <col min="1030" max="1280" width="11.44140625" style="28"/>
    <col min="1281" max="1281" width="35.5546875" style="28" customWidth="1"/>
    <col min="1282" max="1282" width="12.5546875" style="28" customWidth="1"/>
    <col min="1283" max="1283" width="20.44140625" style="28" customWidth="1"/>
    <col min="1284" max="1284" width="32.44140625" style="28" customWidth="1"/>
    <col min="1285" max="1285" width="27.5546875" style="28" customWidth="1"/>
    <col min="1286" max="1536" width="11.44140625" style="28"/>
    <col min="1537" max="1537" width="35.5546875" style="28" customWidth="1"/>
    <col min="1538" max="1538" width="12.5546875" style="28" customWidth="1"/>
    <col min="1539" max="1539" width="20.44140625" style="28" customWidth="1"/>
    <col min="1540" max="1540" width="32.44140625" style="28" customWidth="1"/>
    <col min="1541" max="1541" width="27.5546875" style="28" customWidth="1"/>
    <col min="1542" max="1792" width="11.44140625" style="28"/>
    <col min="1793" max="1793" width="35.5546875" style="28" customWidth="1"/>
    <col min="1794" max="1794" width="12.5546875" style="28" customWidth="1"/>
    <col min="1795" max="1795" width="20.44140625" style="28" customWidth="1"/>
    <col min="1796" max="1796" width="32.44140625" style="28" customWidth="1"/>
    <col min="1797" max="1797" width="27.5546875" style="28" customWidth="1"/>
    <col min="1798" max="2048" width="11.44140625" style="28"/>
    <col min="2049" max="2049" width="35.5546875" style="28" customWidth="1"/>
    <col min="2050" max="2050" width="12.5546875" style="28" customWidth="1"/>
    <col min="2051" max="2051" width="20.44140625" style="28" customWidth="1"/>
    <col min="2052" max="2052" width="32.44140625" style="28" customWidth="1"/>
    <col min="2053" max="2053" width="27.5546875" style="28" customWidth="1"/>
    <col min="2054" max="2304" width="11.44140625" style="28"/>
    <col min="2305" max="2305" width="35.5546875" style="28" customWidth="1"/>
    <col min="2306" max="2306" width="12.5546875" style="28" customWidth="1"/>
    <col min="2307" max="2307" width="20.44140625" style="28" customWidth="1"/>
    <col min="2308" max="2308" width="32.44140625" style="28" customWidth="1"/>
    <col min="2309" max="2309" width="27.5546875" style="28" customWidth="1"/>
    <col min="2310" max="2560" width="11.44140625" style="28"/>
    <col min="2561" max="2561" width="35.5546875" style="28" customWidth="1"/>
    <col min="2562" max="2562" width="12.5546875" style="28" customWidth="1"/>
    <col min="2563" max="2563" width="20.44140625" style="28" customWidth="1"/>
    <col min="2564" max="2564" width="32.44140625" style="28" customWidth="1"/>
    <col min="2565" max="2565" width="27.5546875" style="28" customWidth="1"/>
    <col min="2566" max="2816" width="11.44140625" style="28"/>
    <col min="2817" max="2817" width="35.5546875" style="28" customWidth="1"/>
    <col min="2818" max="2818" width="12.5546875" style="28" customWidth="1"/>
    <col min="2819" max="2819" width="20.44140625" style="28" customWidth="1"/>
    <col min="2820" max="2820" width="32.44140625" style="28" customWidth="1"/>
    <col min="2821" max="2821" width="27.5546875" style="28" customWidth="1"/>
    <col min="2822" max="3072" width="11.44140625" style="28"/>
    <col min="3073" max="3073" width="35.5546875" style="28" customWidth="1"/>
    <col min="3074" max="3074" width="12.5546875" style="28" customWidth="1"/>
    <col min="3075" max="3075" width="20.44140625" style="28" customWidth="1"/>
    <col min="3076" max="3076" width="32.44140625" style="28" customWidth="1"/>
    <col min="3077" max="3077" width="27.5546875" style="28" customWidth="1"/>
    <col min="3078" max="3328" width="11.44140625" style="28"/>
    <col min="3329" max="3329" width="35.5546875" style="28" customWidth="1"/>
    <col min="3330" max="3330" width="12.5546875" style="28" customWidth="1"/>
    <col min="3331" max="3331" width="20.44140625" style="28" customWidth="1"/>
    <col min="3332" max="3332" width="32.44140625" style="28" customWidth="1"/>
    <col min="3333" max="3333" width="27.5546875" style="28" customWidth="1"/>
    <col min="3334" max="3584" width="11.44140625" style="28"/>
    <col min="3585" max="3585" width="35.5546875" style="28" customWidth="1"/>
    <col min="3586" max="3586" width="12.5546875" style="28" customWidth="1"/>
    <col min="3587" max="3587" width="20.44140625" style="28" customWidth="1"/>
    <col min="3588" max="3588" width="32.44140625" style="28" customWidth="1"/>
    <col min="3589" max="3589" width="27.5546875" style="28" customWidth="1"/>
    <col min="3590" max="3840" width="11.44140625" style="28"/>
    <col min="3841" max="3841" width="35.5546875" style="28" customWidth="1"/>
    <col min="3842" max="3842" width="12.5546875" style="28" customWidth="1"/>
    <col min="3843" max="3843" width="20.44140625" style="28" customWidth="1"/>
    <col min="3844" max="3844" width="32.44140625" style="28" customWidth="1"/>
    <col min="3845" max="3845" width="27.5546875" style="28" customWidth="1"/>
    <col min="3846" max="4096" width="11.44140625" style="28"/>
    <col min="4097" max="4097" width="35.5546875" style="28" customWidth="1"/>
    <col min="4098" max="4098" width="12.5546875" style="28" customWidth="1"/>
    <col min="4099" max="4099" width="20.44140625" style="28" customWidth="1"/>
    <col min="4100" max="4100" width="32.44140625" style="28" customWidth="1"/>
    <col min="4101" max="4101" width="27.5546875" style="28" customWidth="1"/>
    <col min="4102" max="4352" width="11.44140625" style="28"/>
    <col min="4353" max="4353" width="35.5546875" style="28" customWidth="1"/>
    <col min="4354" max="4354" width="12.5546875" style="28" customWidth="1"/>
    <col min="4355" max="4355" width="20.44140625" style="28" customWidth="1"/>
    <col min="4356" max="4356" width="32.44140625" style="28" customWidth="1"/>
    <col min="4357" max="4357" width="27.5546875" style="28" customWidth="1"/>
    <col min="4358" max="4608" width="11.44140625" style="28"/>
    <col min="4609" max="4609" width="35.5546875" style="28" customWidth="1"/>
    <col min="4610" max="4610" width="12.5546875" style="28" customWidth="1"/>
    <col min="4611" max="4611" width="20.44140625" style="28" customWidth="1"/>
    <col min="4612" max="4612" width="32.44140625" style="28" customWidth="1"/>
    <col min="4613" max="4613" width="27.5546875" style="28" customWidth="1"/>
    <col min="4614" max="4864" width="11.44140625" style="28"/>
    <col min="4865" max="4865" width="35.5546875" style="28" customWidth="1"/>
    <col min="4866" max="4866" width="12.5546875" style="28" customWidth="1"/>
    <col min="4867" max="4867" width="20.44140625" style="28" customWidth="1"/>
    <col min="4868" max="4868" width="32.44140625" style="28" customWidth="1"/>
    <col min="4869" max="4869" width="27.5546875" style="28" customWidth="1"/>
    <col min="4870" max="5120" width="11.44140625" style="28"/>
    <col min="5121" max="5121" width="35.5546875" style="28" customWidth="1"/>
    <col min="5122" max="5122" width="12.5546875" style="28" customWidth="1"/>
    <col min="5123" max="5123" width="20.44140625" style="28" customWidth="1"/>
    <col min="5124" max="5124" width="32.44140625" style="28" customWidth="1"/>
    <col min="5125" max="5125" width="27.5546875" style="28" customWidth="1"/>
    <col min="5126" max="5376" width="11.44140625" style="28"/>
    <col min="5377" max="5377" width="35.5546875" style="28" customWidth="1"/>
    <col min="5378" max="5378" width="12.5546875" style="28" customWidth="1"/>
    <col min="5379" max="5379" width="20.44140625" style="28" customWidth="1"/>
    <col min="5380" max="5380" width="32.44140625" style="28" customWidth="1"/>
    <col min="5381" max="5381" width="27.5546875" style="28" customWidth="1"/>
    <col min="5382" max="5632" width="11.44140625" style="28"/>
    <col min="5633" max="5633" width="35.5546875" style="28" customWidth="1"/>
    <col min="5634" max="5634" width="12.5546875" style="28" customWidth="1"/>
    <col min="5635" max="5635" width="20.44140625" style="28" customWidth="1"/>
    <col min="5636" max="5636" width="32.44140625" style="28" customWidth="1"/>
    <col min="5637" max="5637" width="27.5546875" style="28" customWidth="1"/>
    <col min="5638" max="5888" width="11.44140625" style="28"/>
    <col min="5889" max="5889" width="35.5546875" style="28" customWidth="1"/>
    <col min="5890" max="5890" width="12.5546875" style="28" customWidth="1"/>
    <col min="5891" max="5891" width="20.44140625" style="28" customWidth="1"/>
    <col min="5892" max="5892" width="32.44140625" style="28" customWidth="1"/>
    <col min="5893" max="5893" width="27.5546875" style="28" customWidth="1"/>
    <col min="5894" max="6144" width="11.44140625" style="28"/>
    <col min="6145" max="6145" width="35.5546875" style="28" customWidth="1"/>
    <col min="6146" max="6146" width="12.5546875" style="28" customWidth="1"/>
    <col min="6147" max="6147" width="20.44140625" style="28" customWidth="1"/>
    <col min="6148" max="6148" width="32.44140625" style="28" customWidth="1"/>
    <col min="6149" max="6149" width="27.5546875" style="28" customWidth="1"/>
    <col min="6150" max="6400" width="11.44140625" style="28"/>
    <col min="6401" max="6401" width="35.5546875" style="28" customWidth="1"/>
    <col min="6402" max="6402" width="12.5546875" style="28" customWidth="1"/>
    <col min="6403" max="6403" width="20.44140625" style="28" customWidth="1"/>
    <col min="6404" max="6404" width="32.44140625" style="28" customWidth="1"/>
    <col min="6405" max="6405" width="27.5546875" style="28" customWidth="1"/>
    <col min="6406" max="6656" width="11.44140625" style="28"/>
    <col min="6657" max="6657" width="35.5546875" style="28" customWidth="1"/>
    <col min="6658" max="6658" width="12.5546875" style="28" customWidth="1"/>
    <col min="6659" max="6659" width="20.44140625" style="28" customWidth="1"/>
    <col min="6660" max="6660" width="32.44140625" style="28" customWidth="1"/>
    <col min="6661" max="6661" width="27.5546875" style="28" customWidth="1"/>
    <col min="6662" max="6912" width="11.44140625" style="28"/>
    <col min="6913" max="6913" width="35.5546875" style="28" customWidth="1"/>
    <col min="6914" max="6914" width="12.5546875" style="28" customWidth="1"/>
    <col min="6915" max="6915" width="20.44140625" style="28" customWidth="1"/>
    <col min="6916" max="6916" width="32.44140625" style="28" customWidth="1"/>
    <col min="6917" max="6917" width="27.5546875" style="28" customWidth="1"/>
    <col min="6918" max="7168" width="11.44140625" style="28"/>
    <col min="7169" max="7169" width="35.5546875" style="28" customWidth="1"/>
    <col min="7170" max="7170" width="12.5546875" style="28" customWidth="1"/>
    <col min="7171" max="7171" width="20.44140625" style="28" customWidth="1"/>
    <col min="7172" max="7172" width="32.44140625" style="28" customWidth="1"/>
    <col min="7173" max="7173" width="27.5546875" style="28" customWidth="1"/>
    <col min="7174" max="7424" width="11.44140625" style="28"/>
    <col min="7425" max="7425" width="35.5546875" style="28" customWidth="1"/>
    <col min="7426" max="7426" width="12.5546875" style="28" customWidth="1"/>
    <col min="7427" max="7427" width="20.44140625" style="28" customWidth="1"/>
    <col min="7428" max="7428" width="32.44140625" style="28" customWidth="1"/>
    <col min="7429" max="7429" width="27.5546875" style="28" customWidth="1"/>
    <col min="7430" max="7680" width="11.44140625" style="28"/>
    <col min="7681" max="7681" width="35.5546875" style="28" customWidth="1"/>
    <col min="7682" max="7682" width="12.5546875" style="28" customWidth="1"/>
    <col min="7683" max="7683" width="20.44140625" style="28" customWidth="1"/>
    <col min="7684" max="7684" width="32.44140625" style="28" customWidth="1"/>
    <col min="7685" max="7685" width="27.5546875" style="28" customWidth="1"/>
    <col min="7686" max="7936" width="11.44140625" style="28"/>
    <col min="7937" max="7937" width="35.5546875" style="28" customWidth="1"/>
    <col min="7938" max="7938" width="12.5546875" style="28" customWidth="1"/>
    <col min="7939" max="7939" width="20.44140625" style="28" customWidth="1"/>
    <col min="7940" max="7940" width="32.44140625" style="28" customWidth="1"/>
    <col min="7941" max="7941" width="27.5546875" style="28" customWidth="1"/>
    <col min="7942" max="8192" width="11.44140625" style="28"/>
    <col min="8193" max="8193" width="35.5546875" style="28" customWidth="1"/>
    <col min="8194" max="8194" width="12.5546875" style="28" customWidth="1"/>
    <col min="8195" max="8195" width="20.44140625" style="28" customWidth="1"/>
    <col min="8196" max="8196" width="32.44140625" style="28" customWidth="1"/>
    <col min="8197" max="8197" width="27.5546875" style="28" customWidth="1"/>
    <col min="8198" max="8448" width="11.44140625" style="28"/>
    <col min="8449" max="8449" width="35.5546875" style="28" customWidth="1"/>
    <col min="8450" max="8450" width="12.5546875" style="28" customWidth="1"/>
    <col min="8451" max="8451" width="20.44140625" style="28" customWidth="1"/>
    <col min="8452" max="8452" width="32.44140625" style="28" customWidth="1"/>
    <col min="8453" max="8453" width="27.5546875" style="28" customWidth="1"/>
    <col min="8454" max="8704" width="11.44140625" style="28"/>
    <col min="8705" max="8705" width="35.5546875" style="28" customWidth="1"/>
    <col min="8706" max="8706" width="12.5546875" style="28" customWidth="1"/>
    <col min="8707" max="8707" width="20.44140625" style="28" customWidth="1"/>
    <col min="8708" max="8708" width="32.44140625" style="28" customWidth="1"/>
    <col min="8709" max="8709" width="27.5546875" style="28" customWidth="1"/>
    <col min="8710" max="8960" width="11.44140625" style="28"/>
    <col min="8961" max="8961" width="35.5546875" style="28" customWidth="1"/>
    <col min="8962" max="8962" width="12.5546875" style="28" customWidth="1"/>
    <col min="8963" max="8963" width="20.44140625" style="28" customWidth="1"/>
    <col min="8964" max="8964" width="32.44140625" style="28" customWidth="1"/>
    <col min="8965" max="8965" width="27.5546875" style="28" customWidth="1"/>
    <col min="8966" max="9216" width="11.44140625" style="28"/>
    <col min="9217" max="9217" width="35.5546875" style="28" customWidth="1"/>
    <col min="9218" max="9218" width="12.5546875" style="28" customWidth="1"/>
    <col min="9219" max="9219" width="20.44140625" style="28" customWidth="1"/>
    <col min="9220" max="9220" width="32.44140625" style="28" customWidth="1"/>
    <col min="9221" max="9221" width="27.5546875" style="28" customWidth="1"/>
    <col min="9222" max="9472" width="11.44140625" style="28"/>
    <col min="9473" max="9473" width="35.5546875" style="28" customWidth="1"/>
    <col min="9474" max="9474" width="12.5546875" style="28" customWidth="1"/>
    <col min="9475" max="9475" width="20.44140625" style="28" customWidth="1"/>
    <col min="9476" max="9476" width="32.44140625" style="28" customWidth="1"/>
    <col min="9477" max="9477" width="27.5546875" style="28" customWidth="1"/>
    <col min="9478" max="9728" width="11.44140625" style="28"/>
    <col min="9729" max="9729" width="35.5546875" style="28" customWidth="1"/>
    <col min="9730" max="9730" width="12.5546875" style="28" customWidth="1"/>
    <col min="9731" max="9731" width="20.44140625" style="28" customWidth="1"/>
    <col min="9732" max="9732" width="32.44140625" style="28" customWidth="1"/>
    <col min="9733" max="9733" width="27.5546875" style="28" customWidth="1"/>
    <col min="9734" max="9984" width="11.44140625" style="28"/>
    <col min="9985" max="9985" width="35.5546875" style="28" customWidth="1"/>
    <col min="9986" max="9986" width="12.5546875" style="28" customWidth="1"/>
    <col min="9987" max="9987" width="20.44140625" style="28" customWidth="1"/>
    <col min="9988" max="9988" width="32.44140625" style="28" customWidth="1"/>
    <col min="9989" max="9989" width="27.5546875" style="28" customWidth="1"/>
    <col min="9990" max="10240" width="11.44140625" style="28"/>
    <col min="10241" max="10241" width="35.5546875" style="28" customWidth="1"/>
    <col min="10242" max="10242" width="12.5546875" style="28" customWidth="1"/>
    <col min="10243" max="10243" width="20.44140625" style="28" customWidth="1"/>
    <col min="10244" max="10244" width="32.44140625" style="28" customWidth="1"/>
    <col min="10245" max="10245" width="27.5546875" style="28" customWidth="1"/>
    <col min="10246" max="10496" width="11.44140625" style="28"/>
    <col min="10497" max="10497" width="35.5546875" style="28" customWidth="1"/>
    <col min="10498" max="10498" width="12.5546875" style="28" customWidth="1"/>
    <col min="10499" max="10499" width="20.44140625" style="28" customWidth="1"/>
    <col min="10500" max="10500" width="32.44140625" style="28" customWidth="1"/>
    <col min="10501" max="10501" width="27.5546875" style="28" customWidth="1"/>
    <col min="10502" max="10752" width="11.44140625" style="28"/>
    <col min="10753" max="10753" width="35.5546875" style="28" customWidth="1"/>
    <col min="10754" max="10754" width="12.5546875" style="28" customWidth="1"/>
    <col min="10755" max="10755" width="20.44140625" style="28" customWidth="1"/>
    <col min="10756" max="10756" width="32.44140625" style="28" customWidth="1"/>
    <col min="10757" max="10757" width="27.5546875" style="28" customWidth="1"/>
    <col min="10758" max="11008" width="11.44140625" style="28"/>
    <col min="11009" max="11009" width="35.5546875" style="28" customWidth="1"/>
    <col min="11010" max="11010" width="12.5546875" style="28" customWidth="1"/>
    <col min="11011" max="11011" width="20.44140625" style="28" customWidth="1"/>
    <col min="11012" max="11012" width="32.44140625" style="28" customWidth="1"/>
    <col min="11013" max="11013" width="27.5546875" style="28" customWidth="1"/>
    <col min="11014" max="11264" width="11.44140625" style="28"/>
    <col min="11265" max="11265" width="35.5546875" style="28" customWidth="1"/>
    <col min="11266" max="11266" width="12.5546875" style="28" customWidth="1"/>
    <col min="11267" max="11267" width="20.44140625" style="28" customWidth="1"/>
    <col min="11268" max="11268" width="32.44140625" style="28" customWidth="1"/>
    <col min="11269" max="11269" width="27.5546875" style="28" customWidth="1"/>
    <col min="11270" max="11520" width="11.44140625" style="28"/>
    <col min="11521" max="11521" width="35.5546875" style="28" customWidth="1"/>
    <col min="11522" max="11522" width="12.5546875" style="28" customWidth="1"/>
    <col min="11523" max="11523" width="20.44140625" style="28" customWidth="1"/>
    <col min="11524" max="11524" width="32.44140625" style="28" customWidth="1"/>
    <col min="11525" max="11525" width="27.5546875" style="28" customWidth="1"/>
    <col min="11526" max="11776" width="11.44140625" style="28"/>
    <col min="11777" max="11777" width="35.5546875" style="28" customWidth="1"/>
    <col min="11778" max="11778" width="12.5546875" style="28" customWidth="1"/>
    <col min="11779" max="11779" width="20.44140625" style="28" customWidth="1"/>
    <col min="11780" max="11780" width="32.44140625" style="28" customWidth="1"/>
    <col min="11781" max="11781" width="27.5546875" style="28" customWidth="1"/>
    <col min="11782" max="12032" width="11.44140625" style="28"/>
    <col min="12033" max="12033" width="35.5546875" style="28" customWidth="1"/>
    <col min="12034" max="12034" width="12.5546875" style="28" customWidth="1"/>
    <col min="12035" max="12035" width="20.44140625" style="28" customWidth="1"/>
    <col min="12036" max="12036" width="32.44140625" style="28" customWidth="1"/>
    <col min="12037" max="12037" width="27.5546875" style="28" customWidth="1"/>
    <col min="12038" max="12288" width="11.44140625" style="28"/>
    <col min="12289" max="12289" width="35.5546875" style="28" customWidth="1"/>
    <col min="12290" max="12290" width="12.5546875" style="28" customWidth="1"/>
    <col min="12291" max="12291" width="20.44140625" style="28" customWidth="1"/>
    <col min="12292" max="12292" width="32.44140625" style="28" customWidth="1"/>
    <col min="12293" max="12293" width="27.5546875" style="28" customWidth="1"/>
    <col min="12294" max="12544" width="11.44140625" style="28"/>
    <col min="12545" max="12545" width="35.5546875" style="28" customWidth="1"/>
    <col min="12546" max="12546" width="12.5546875" style="28" customWidth="1"/>
    <col min="12547" max="12547" width="20.44140625" style="28" customWidth="1"/>
    <col min="12548" max="12548" width="32.44140625" style="28" customWidth="1"/>
    <col min="12549" max="12549" width="27.5546875" style="28" customWidth="1"/>
    <col min="12550" max="12800" width="11.44140625" style="28"/>
    <col min="12801" max="12801" width="35.5546875" style="28" customWidth="1"/>
    <col min="12802" max="12802" width="12.5546875" style="28" customWidth="1"/>
    <col min="12803" max="12803" width="20.44140625" style="28" customWidth="1"/>
    <col min="12804" max="12804" width="32.44140625" style="28" customWidth="1"/>
    <col min="12805" max="12805" width="27.5546875" style="28" customWidth="1"/>
    <col min="12806" max="13056" width="11.44140625" style="28"/>
    <col min="13057" max="13057" width="35.5546875" style="28" customWidth="1"/>
    <col min="13058" max="13058" width="12.5546875" style="28" customWidth="1"/>
    <col min="13059" max="13059" width="20.44140625" style="28" customWidth="1"/>
    <col min="13060" max="13060" width="32.44140625" style="28" customWidth="1"/>
    <col min="13061" max="13061" width="27.5546875" style="28" customWidth="1"/>
    <col min="13062" max="13312" width="11.44140625" style="28"/>
    <col min="13313" max="13313" width="35.5546875" style="28" customWidth="1"/>
    <col min="13314" max="13314" width="12.5546875" style="28" customWidth="1"/>
    <col min="13315" max="13315" width="20.44140625" style="28" customWidth="1"/>
    <col min="13316" max="13316" width="32.44140625" style="28" customWidth="1"/>
    <col min="13317" max="13317" width="27.5546875" style="28" customWidth="1"/>
    <col min="13318" max="13568" width="11.44140625" style="28"/>
    <col min="13569" max="13569" width="35.5546875" style="28" customWidth="1"/>
    <col min="13570" max="13570" width="12.5546875" style="28" customWidth="1"/>
    <col min="13571" max="13571" width="20.44140625" style="28" customWidth="1"/>
    <col min="13572" max="13572" width="32.44140625" style="28" customWidth="1"/>
    <col min="13573" max="13573" width="27.5546875" style="28" customWidth="1"/>
    <col min="13574" max="13824" width="11.44140625" style="28"/>
    <col min="13825" max="13825" width="35.5546875" style="28" customWidth="1"/>
    <col min="13826" max="13826" width="12.5546875" style="28" customWidth="1"/>
    <col min="13827" max="13827" width="20.44140625" style="28" customWidth="1"/>
    <col min="13828" max="13828" width="32.44140625" style="28" customWidth="1"/>
    <col min="13829" max="13829" width="27.5546875" style="28" customWidth="1"/>
    <col min="13830" max="14080" width="11.44140625" style="28"/>
    <col min="14081" max="14081" width="35.5546875" style="28" customWidth="1"/>
    <col min="14082" max="14082" width="12.5546875" style="28" customWidth="1"/>
    <col min="14083" max="14083" width="20.44140625" style="28" customWidth="1"/>
    <col min="14084" max="14084" width="32.44140625" style="28" customWidth="1"/>
    <col min="14085" max="14085" width="27.5546875" style="28" customWidth="1"/>
    <col min="14086" max="14336" width="11.44140625" style="28"/>
    <col min="14337" max="14337" width="35.5546875" style="28" customWidth="1"/>
    <col min="14338" max="14338" width="12.5546875" style="28" customWidth="1"/>
    <col min="14339" max="14339" width="20.44140625" style="28" customWidth="1"/>
    <col min="14340" max="14340" width="32.44140625" style="28" customWidth="1"/>
    <col min="14341" max="14341" width="27.5546875" style="28" customWidth="1"/>
    <col min="14342" max="14592" width="11.44140625" style="28"/>
    <col min="14593" max="14593" width="35.5546875" style="28" customWidth="1"/>
    <col min="14594" max="14594" width="12.5546875" style="28" customWidth="1"/>
    <col min="14595" max="14595" width="20.44140625" style="28" customWidth="1"/>
    <col min="14596" max="14596" width="32.44140625" style="28" customWidth="1"/>
    <col min="14597" max="14597" width="27.5546875" style="28" customWidth="1"/>
    <col min="14598" max="14848" width="11.44140625" style="28"/>
    <col min="14849" max="14849" width="35.5546875" style="28" customWidth="1"/>
    <col min="14850" max="14850" width="12.5546875" style="28" customWidth="1"/>
    <col min="14851" max="14851" width="20.44140625" style="28" customWidth="1"/>
    <col min="14852" max="14852" width="32.44140625" style="28" customWidth="1"/>
    <col min="14853" max="14853" width="27.5546875" style="28" customWidth="1"/>
    <col min="14854" max="15104" width="11.44140625" style="28"/>
    <col min="15105" max="15105" width="35.5546875" style="28" customWidth="1"/>
    <col min="15106" max="15106" width="12.5546875" style="28" customWidth="1"/>
    <col min="15107" max="15107" width="20.44140625" style="28" customWidth="1"/>
    <col min="15108" max="15108" width="32.44140625" style="28" customWidth="1"/>
    <col min="15109" max="15109" width="27.5546875" style="28" customWidth="1"/>
    <col min="15110" max="15360" width="11.44140625" style="28"/>
    <col min="15361" max="15361" width="35.5546875" style="28" customWidth="1"/>
    <col min="15362" max="15362" width="12.5546875" style="28" customWidth="1"/>
    <col min="15363" max="15363" width="20.44140625" style="28" customWidth="1"/>
    <col min="15364" max="15364" width="32.44140625" style="28" customWidth="1"/>
    <col min="15365" max="15365" width="27.5546875" style="28" customWidth="1"/>
    <col min="15366" max="15616" width="11.44140625" style="28"/>
    <col min="15617" max="15617" width="35.5546875" style="28" customWidth="1"/>
    <col min="15618" max="15618" width="12.5546875" style="28" customWidth="1"/>
    <col min="15619" max="15619" width="20.44140625" style="28" customWidth="1"/>
    <col min="15620" max="15620" width="32.44140625" style="28" customWidth="1"/>
    <col min="15621" max="15621" width="27.5546875" style="28" customWidth="1"/>
    <col min="15622" max="15872" width="11.44140625" style="28"/>
    <col min="15873" max="15873" width="35.5546875" style="28" customWidth="1"/>
    <col min="15874" max="15874" width="12.5546875" style="28" customWidth="1"/>
    <col min="15875" max="15875" width="20.44140625" style="28" customWidth="1"/>
    <col min="15876" max="15876" width="32.44140625" style="28" customWidth="1"/>
    <col min="15877" max="15877" width="27.5546875" style="28" customWidth="1"/>
    <col min="15878" max="16128" width="11.44140625" style="28"/>
    <col min="16129" max="16129" width="35.5546875" style="28" customWidth="1"/>
    <col min="16130" max="16130" width="12.5546875" style="28" customWidth="1"/>
    <col min="16131" max="16131" width="20.44140625" style="28" customWidth="1"/>
    <col min="16132" max="16132" width="32.44140625" style="28" customWidth="1"/>
    <col min="16133" max="16133" width="27.5546875" style="28" customWidth="1"/>
    <col min="16134" max="16384" width="11.44140625" style="28"/>
  </cols>
  <sheetData>
    <row r="1" spans="1:4" s="20" customFormat="1" ht="31.5" customHeight="1">
      <c r="A1" s="41" t="s">
        <v>60</v>
      </c>
      <c r="B1" s="44"/>
      <c r="C1" s="42"/>
      <c r="D1" s="43" t="s">
        <v>86</v>
      </c>
    </row>
    <row r="2" spans="1:4" s="23" customFormat="1" ht="47.25" customHeight="1" thickBot="1">
      <c r="A2" s="21" t="s">
        <v>61</v>
      </c>
      <c r="B2" s="22" t="s">
        <v>88</v>
      </c>
      <c r="C2" s="156" t="s">
        <v>87</v>
      </c>
      <c r="D2" s="155" t="s">
        <v>121</v>
      </c>
    </row>
    <row r="3" spans="1:4" ht="18.75" customHeight="1">
      <c r="A3" s="24" t="s">
        <v>10</v>
      </c>
      <c r="B3" s="25">
        <v>93</v>
      </c>
      <c r="C3" s="26" t="s">
        <v>68</v>
      </c>
      <c r="D3" s="27"/>
    </row>
    <row r="4" spans="1:4" ht="18.75" customHeight="1">
      <c r="A4" s="29" t="s">
        <v>11</v>
      </c>
      <c r="B4" s="30">
        <v>85</v>
      </c>
      <c r="C4" s="31" t="s">
        <v>69</v>
      </c>
      <c r="D4" s="32"/>
    </row>
    <row r="5" spans="1:4" ht="18.75" customHeight="1">
      <c r="A5" s="29" t="s">
        <v>12</v>
      </c>
      <c r="B5" s="30">
        <v>99</v>
      </c>
      <c r="C5" s="31" t="s">
        <v>68</v>
      </c>
      <c r="D5" s="32"/>
    </row>
    <row r="6" spans="1:4" ht="18.75" customHeight="1">
      <c r="A6" s="29" t="s">
        <v>13</v>
      </c>
      <c r="B6" s="30">
        <v>68</v>
      </c>
      <c r="C6" s="33" t="s">
        <v>68</v>
      </c>
      <c r="D6" s="32"/>
    </row>
    <row r="7" spans="1:4" ht="18.75" customHeight="1">
      <c r="A7" s="29" t="s">
        <v>14</v>
      </c>
      <c r="B7" s="30">
        <v>85</v>
      </c>
      <c r="C7" s="33" t="s">
        <v>68</v>
      </c>
      <c r="D7" s="32"/>
    </row>
    <row r="8" spans="1:4" ht="18.75" customHeight="1">
      <c r="A8" s="29" t="s">
        <v>15</v>
      </c>
      <c r="B8" s="30">
        <v>86</v>
      </c>
      <c r="C8" s="33" t="s">
        <v>69</v>
      </c>
      <c r="D8" s="32"/>
    </row>
    <row r="9" spans="1:4" ht="18.75" customHeight="1">
      <c r="A9" s="29" t="s">
        <v>16</v>
      </c>
      <c r="B9" s="30">
        <v>92</v>
      </c>
      <c r="C9" s="33" t="s">
        <v>68</v>
      </c>
      <c r="D9" s="32"/>
    </row>
    <row r="10" spans="1:4" ht="18.75" customHeight="1">
      <c r="A10" s="29" t="s">
        <v>17</v>
      </c>
      <c r="B10" s="30">
        <v>59</v>
      </c>
      <c r="C10" s="31" t="s">
        <v>69</v>
      </c>
      <c r="D10" s="32"/>
    </row>
    <row r="11" spans="1:4" ht="18.75" customHeight="1">
      <c r="A11" s="29" t="s">
        <v>18</v>
      </c>
      <c r="B11" s="30">
        <v>15</v>
      </c>
      <c r="C11" s="33" t="s">
        <v>68</v>
      </c>
      <c r="D11" s="32"/>
    </row>
    <row r="12" spans="1:4" ht="18.75" customHeight="1">
      <c r="A12" s="34" t="s">
        <v>19</v>
      </c>
      <c r="B12" s="35">
        <v>87</v>
      </c>
      <c r="C12" s="36" t="s">
        <v>68</v>
      </c>
      <c r="D12" s="37"/>
    </row>
    <row r="13" spans="1:4" ht="9" customHeight="1">
      <c r="A13" s="198"/>
      <c r="B13" s="198"/>
      <c r="C13" s="198"/>
      <c r="D13" s="198"/>
    </row>
    <row r="14" spans="1:4" ht="28.5" customHeight="1"/>
    <row r="18" spans="1:4" ht="21.75" customHeight="1"/>
    <row r="20" spans="1:4" ht="18.75" customHeight="1">
      <c r="A20" s="38" t="s">
        <v>89</v>
      </c>
      <c r="B20" s="199" t="s">
        <v>93</v>
      </c>
      <c r="C20" s="200"/>
      <c r="D20" s="201"/>
    </row>
    <row r="21" spans="1:4" ht="18.75" customHeight="1">
      <c r="A21" s="39" t="s">
        <v>90</v>
      </c>
      <c r="B21" s="202" t="s">
        <v>94</v>
      </c>
      <c r="C21" s="203"/>
      <c r="D21" s="204"/>
    </row>
    <row r="22" spans="1:4" ht="18.75" customHeight="1">
      <c r="A22" s="39" t="s">
        <v>91</v>
      </c>
      <c r="B22" s="205" t="s">
        <v>95</v>
      </c>
      <c r="C22" s="205"/>
      <c r="D22" s="206"/>
    </row>
    <row r="23" spans="1:4" ht="18.75" customHeight="1">
      <c r="A23" s="39" t="s">
        <v>92</v>
      </c>
      <c r="B23" s="207" t="s">
        <v>96</v>
      </c>
      <c r="C23" s="208"/>
      <c r="D23" s="209"/>
    </row>
    <row r="24" spans="1:4" ht="18.75" customHeight="1">
      <c r="A24" s="40" t="s">
        <v>75</v>
      </c>
      <c r="B24" s="196" t="s">
        <v>97</v>
      </c>
      <c r="C24" s="196"/>
      <c r="D24" s="197"/>
    </row>
  </sheetData>
  <mergeCells count="6">
    <mergeCell ref="B24:D24"/>
    <mergeCell ref="A13:D13"/>
    <mergeCell ref="B20:D20"/>
    <mergeCell ref="B21:D21"/>
    <mergeCell ref="B22:D22"/>
    <mergeCell ref="B23:D23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20"/>
  </sheetPr>
  <dimension ref="A1:E24"/>
  <sheetViews>
    <sheetView showZeros="0" topLeftCell="A4" zoomScaleNormal="100" workbookViewId="0">
      <selection activeCell="A25" sqref="A25"/>
    </sheetView>
  </sheetViews>
  <sheetFormatPr baseColWidth="10" defaultColWidth="11.44140625" defaultRowHeight="18.75" customHeight="1"/>
  <cols>
    <col min="1" max="1" width="37" style="67" customWidth="1"/>
    <col min="2" max="2" width="19.109375" style="67" customWidth="1"/>
    <col min="3" max="3" width="16.44140625" style="67" customWidth="1"/>
    <col min="4" max="4" width="15.5546875" style="67" customWidth="1"/>
    <col min="5" max="5" width="16.5546875" style="67" customWidth="1"/>
    <col min="6" max="16384" width="11.44140625" style="67"/>
  </cols>
  <sheetData>
    <row r="1" spans="1:5" s="62" customFormat="1" ht="31.5" customHeight="1">
      <c r="A1" s="221" t="s">
        <v>45</v>
      </c>
      <c r="B1" s="222"/>
      <c r="C1" s="222"/>
      <c r="D1" s="222"/>
      <c r="E1" s="223"/>
    </row>
    <row r="2" spans="1:5" ht="37.5" customHeight="1">
      <c r="A2" s="63" t="s">
        <v>46</v>
      </c>
      <c r="B2" s="64" t="s">
        <v>47</v>
      </c>
      <c r="C2" s="65" t="s">
        <v>48</v>
      </c>
      <c r="D2" s="65" t="s">
        <v>26</v>
      </c>
      <c r="E2" s="66" t="s">
        <v>27</v>
      </c>
    </row>
    <row r="3" spans="1:5" ht="18.75" customHeight="1">
      <c r="A3" s="68" t="s">
        <v>10</v>
      </c>
      <c r="B3" s="69">
        <v>32000</v>
      </c>
      <c r="C3" s="95">
        <v>8</v>
      </c>
      <c r="D3" s="70"/>
      <c r="E3" s="71"/>
    </row>
    <row r="4" spans="1:5" ht="18.75" customHeight="1">
      <c r="A4" s="68" t="s">
        <v>11</v>
      </c>
      <c r="B4" s="69">
        <v>35000</v>
      </c>
      <c r="C4" s="95">
        <v>3</v>
      </c>
      <c r="D4" s="70"/>
      <c r="E4" s="71"/>
    </row>
    <row r="5" spans="1:5" ht="18.75" customHeight="1">
      <c r="A5" s="68" t="s">
        <v>12</v>
      </c>
      <c r="B5" s="69">
        <v>25000</v>
      </c>
      <c r="C5" s="95">
        <v>6</v>
      </c>
      <c r="D5" s="70"/>
      <c r="E5" s="71"/>
    </row>
    <row r="6" spans="1:5" ht="18.75" customHeight="1">
      <c r="A6" s="68" t="s">
        <v>13</v>
      </c>
      <c r="B6" s="69">
        <v>42500</v>
      </c>
      <c r="C6" s="95">
        <v>7</v>
      </c>
      <c r="D6" s="70"/>
      <c r="E6" s="71"/>
    </row>
    <row r="7" spans="1:5" ht="18.75" customHeight="1">
      <c r="A7" s="68" t="s">
        <v>14</v>
      </c>
      <c r="B7" s="69">
        <v>22500</v>
      </c>
      <c r="C7" s="95">
        <v>1</v>
      </c>
      <c r="D7" s="70"/>
      <c r="E7" s="71"/>
    </row>
    <row r="8" spans="1:5" ht="18.75" customHeight="1">
      <c r="A8" s="68" t="s">
        <v>15</v>
      </c>
      <c r="B8" s="69">
        <v>35000</v>
      </c>
      <c r="C8" s="95">
        <v>8</v>
      </c>
      <c r="D8" s="70"/>
      <c r="E8" s="71"/>
    </row>
    <row r="9" spans="1:5" ht="18.75" customHeight="1">
      <c r="A9" s="68" t="s">
        <v>16</v>
      </c>
      <c r="B9" s="69">
        <v>24600</v>
      </c>
      <c r="C9" s="95">
        <v>12</v>
      </c>
      <c r="D9" s="70"/>
      <c r="E9" s="71"/>
    </row>
    <row r="10" spans="1:5" ht="18.75" customHeight="1">
      <c r="A10" s="68" t="s">
        <v>17</v>
      </c>
      <c r="B10" s="69">
        <v>32500</v>
      </c>
      <c r="C10" s="95">
        <v>2</v>
      </c>
      <c r="D10" s="70"/>
      <c r="E10" s="71"/>
    </row>
    <row r="11" spans="1:5" ht="18.75" customHeight="1">
      <c r="A11" s="68" t="s">
        <v>18</v>
      </c>
      <c r="B11" s="69">
        <v>23000</v>
      </c>
      <c r="C11" s="95">
        <v>2</v>
      </c>
      <c r="D11" s="70"/>
      <c r="E11" s="71"/>
    </row>
    <row r="12" spans="1:5" ht="18.75" customHeight="1">
      <c r="A12" s="72" t="s">
        <v>19</v>
      </c>
      <c r="B12" s="73">
        <v>4000</v>
      </c>
      <c r="C12" s="96">
        <v>1</v>
      </c>
      <c r="D12" s="74"/>
      <c r="E12" s="75"/>
    </row>
    <row r="13" spans="1:5" ht="11.25" customHeight="1">
      <c r="A13" s="224"/>
      <c r="B13" s="225"/>
      <c r="C13" s="225"/>
      <c r="D13" s="225"/>
      <c r="E13" s="225"/>
    </row>
    <row r="15" spans="1:5" customFormat="1" ht="18.75" customHeight="1"/>
    <row r="16" spans="1:5" customFormat="1" ht="18.75" customHeight="1"/>
    <row r="17" spans="1:5" customFormat="1" ht="18.75" customHeight="1"/>
    <row r="18" spans="1:5" customFormat="1" ht="18.75" customHeight="1" thickBot="1"/>
    <row r="19" spans="1:5" ht="18.75" customHeight="1">
      <c r="A19" s="157" t="s">
        <v>49</v>
      </c>
      <c r="B19" s="215" t="s">
        <v>122</v>
      </c>
      <c r="C19" s="216"/>
      <c r="D19" s="216"/>
      <c r="E19" s="217"/>
    </row>
    <row r="20" spans="1:5" ht="18.75" customHeight="1">
      <c r="A20" s="158" t="s">
        <v>50</v>
      </c>
      <c r="B20" s="218" t="s">
        <v>123</v>
      </c>
      <c r="C20" s="219"/>
      <c r="D20" s="219"/>
      <c r="E20" s="220"/>
    </row>
    <row r="21" spans="1:5" ht="18.75" customHeight="1">
      <c r="A21" s="159" t="s">
        <v>91</v>
      </c>
      <c r="B21" s="210" t="s">
        <v>124</v>
      </c>
      <c r="C21" s="210"/>
      <c r="D21" s="210"/>
      <c r="E21" s="211"/>
    </row>
    <row r="22" spans="1:5" ht="18.75" customHeight="1">
      <c r="A22" s="159" t="s">
        <v>92</v>
      </c>
      <c r="B22" s="210" t="s">
        <v>125</v>
      </c>
      <c r="C22" s="210"/>
      <c r="D22" s="210"/>
      <c r="E22" s="211"/>
    </row>
    <row r="23" spans="1:5" ht="18.75" customHeight="1">
      <c r="A23" s="159" t="s">
        <v>126</v>
      </c>
      <c r="B23" s="226" t="s">
        <v>51</v>
      </c>
      <c r="C23" s="227"/>
      <c r="D23" s="227"/>
      <c r="E23" s="228"/>
    </row>
    <row r="24" spans="1:5" ht="18.75" customHeight="1" thickBot="1">
      <c r="A24" s="160" t="s">
        <v>127</v>
      </c>
      <c r="B24" s="212" t="s">
        <v>52</v>
      </c>
      <c r="C24" s="213"/>
      <c r="D24" s="213"/>
      <c r="E24" s="214"/>
    </row>
  </sheetData>
  <mergeCells count="8">
    <mergeCell ref="B22:E22"/>
    <mergeCell ref="B24:E24"/>
    <mergeCell ref="B19:E19"/>
    <mergeCell ref="B20:E20"/>
    <mergeCell ref="A1:E1"/>
    <mergeCell ref="A13:E13"/>
    <mergeCell ref="B23:E23"/>
    <mergeCell ref="B21:E21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21"/>
  </sheetPr>
  <dimension ref="A1:F26"/>
  <sheetViews>
    <sheetView zoomScaleNormal="100" workbookViewId="0">
      <selection activeCell="F3" sqref="F3"/>
    </sheetView>
  </sheetViews>
  <sheetFormatPr baseColWidth="10" defaultColWidth="11.44140625" defaultRowHeight="18.75" customHeight="1"/>
  <cols>
    <col min="1" max="1" width="25.88671875" style="76" customWidth="1"/>
    <col min="2" max="5" width="12.44140625" style="76" customWidth="1"/>
    <col min="6" max="6" width="23.109375" style="76" customWidth="1"/>
    <col min="7" max="16384" width="11.44140625" style="76"/>
  </cols>
  <sheetData>
    <row r="1" spans="1:6" ht="30" customHeight="1">
      <c r="A1" s="97" t="s">
        <v>60</v>
      </c>
      <c r="B1" s="229" t="s">
        <v>72</v>
      </c>
      <c r="C1" s="230"/>
      <c r="D1" s="230"/>
      <c r="E1" s="231"/>
      <c r="F1" s="98" t="s">
        <v>66</v>
      </c>
    </row>
    <row r="2" spans="1:6" s="81" customFormat="1" ht="27.75" customHeight="1">
      <c r="A2" s="77" t="s">
        <v>61</v>
      </c>
      <c r="B2" s="78" t="s">
        <v>62</v>
      </c>
      <c r="C2" s="79" t="s">
        <v>63</v>
      </c>
      <c r="D2" s="79" t="s">
        <v>64</v>
      </c>
      <c r="E2" s="80" t="s">
        <v>65</v>
      </c>
      <c r="F2" s="94" t="s">
        <v>67</v>
      </c>
    </row>
    <row r="3" spans="1:6" ht="18.75" customHeight="1">
      <c r="A3" s="82" t="s">
        <v>10</v>
      </c>
      <c r="B3" s="83">
        <v>93</v>
      </c>
      <c r="C3" s="83">
        <v>89</v>
      </c>
      <c r="D3" s="83">
        <v>87</v>
      </c>
      <c r="E3" s="84">
        <v>83</v>
      </c>
      <c r="F3" s="85"/>
    </row>
    <row r="4" spans="1:6" ht="18.75" customHeight="1">
      <c r="A4" s="82" t="s">
        <v>11</v>
      </c>
      <c r="B4" s="83">
        <v>85</v>
      </c>
      <c r="C4" s="83">
        <v>75</v>
      </c>
      <c r="D4" s="83">
        <v>74</v>
      </c>
      <c r="E4" s="84">
        <v>79</v>
      </c>
      <c r="F4" s="85"/>
    </row>
    <row r="5" spans="1:6" ht="18.75" customHeight="1">
      <c r="A5" s="82" t="s">
        <v>12</v>
      </c>
      <c r="B5" s="83">
        <v>59</v>
      </c>
      <c r="C5" s="83">
        <v>69</v>
      </c>
      <c r="D5" s="83">
        <v>45</v>
      </c>
      <c r="E5" s="84">
        <v>57</v>
      </c>
      <c r="F5" s="85"/>
    </row>
    <row r="6" spans="1:6" ht="18.75" customHeight="1">
      <c r="A6" s="82" t="s">
        <v>13</v>
      </c>
      <c r="B6" s="83">
        <v>68</v>
      </c>
      <c r="C6" s="83">
        <v>65</v>
      </c>
      <c r="D6" s="83">
        <v>74</v>
      </c>
      <c r="E6" s="84">
        <v>71</v>
      </c>
      <c r="F6" s="85"/>
    </row>
    <row r="7" spans="1:6" ht="18.75" customHeight="1">
      <c r="A7" s="82" t="s">
        <v>14</v>
      </c>
      <c r="B7" s="83">
        <v>85</v>
      </c>
      <c r="C7" s="83">
        <v>76</v>
      </c>
      <c r="D7" s="83">
        <v>80</v>
      </c>
      <c r="E7" s="84">
        <v>82</v>
      </c>
      <c r="F7" s="85"/>
    </row>
    <row r="8" spans="1:6" ht="18.75" customHeight="1">
      <c r="A8" s="82" t="s">
        <v>15</v>
      </c>
      <c r="B8" s="83">
        <v>86</v>
      </c>
      <c r="C8" s="83">
        <v>91</v>
      </c>
      <c r="D8" s="83">
        <v>84</v>
      </c>
      <c r="E8" s="84">
        <v>87</v>
      </c>
      <c r="F8" s="85"/>
    </row>
    <row r="9" spans="1:6" ht="18.75" customHeight="1">
      <c r="A9" s="82" t="s">
        <v>16</v>
      </c>
      <c r="B9" s="83">
        <v>92</v>
      </c>
      <c r="C9" s="83">
        <v>75</v>
      </c>
      <c r="D9" s="83">
        <v>87</v>
      </c>
      <c r="E9" s="84">
        <v>91</v>
      </c>
      <c r="F9" s="85"/>
    </row>
    <row r="10" spans="1:6" ht="18.75" customHeight="1">
      <c r="A10" s="82" t="s">
        <v>17</v>
      </c>
      <c r="B10" s="83">
        <v>59</v>
      </c>
      <c r="C10" s="83">
        <v>58</v>
      </c>
      <c r="D10" s="83">
        <v>65</v>
      </c>
      <c r="E10" s="84">
        <v>66</v>
      </c>
      <c r="F10" s="85"/>
    </row>
    <row r="11" spans="1:6" ht="18.75" customHeight="1">
      <c r="A11" s="82" t="s">
        <v>18</v>
      </c>
      <c r="B11" s="83">
        <v>15</v>
      </c>
      <c r="C11" s="83">
        <v>60</v>
      </c>
      <c r="D11" s="83">
        <v>55</v>
      </c>
      <c r="E11" s="84">
        <v>63</v>
      </c>
      <c r="F11" s="85"/>
    </row>
    <row r="12" spans="1:6" ht="18.75" customHeight="1">
      <c r="A12" s="86" t="s">
        <v>19</v>
      </c>
      <c r="B12" s="87">
        <v>87</v>
      </c>
      <c r="C12" s="87">
        <v>85</v>
      </c>
      <c r="D12" s="87">
        <v>83</v>
      </c>
      <c r="E12" s="88">
        <v>89</v>
      </c>
      <c r="F12" s="89"/>
    </row>
    <row r="13" spans="1:6" ht="8.25" customHeight="1">
      <c r="A13" s="235"/>
      <c r="B13" s="235"/>
      <c r="C13" s="235"/>
      <c r="D13" s="235"/>
      <c r="E13" s="235"/>
    </row>
    <row r="14" spans="1:6" ht="18.75" customHeight="1">
      <c r="A14" s="236" t="s">
        <v>66</v>
      </c>
      <c r="B14" s="237"/>
      <c r="C14" s="237"/>
      <c r="D14" s="237"/>
      <c r="E14" s="237"/>
      <c r="F14" s="90"/>
    </row>
    <row r="15" spans="1:6" s="81" customFormat="1" ht="18.75" customHeight="1">
      <c r="A15" s="240" t="s">
        <v>70</v>
      </c>
      <c r="B15" s="241"/>
      <c r="C15" s="241"/>
      <c r="D15" s="241"/>
      <c r="E15" s="242"/>
      <c r="F15" s="91" t="s">
        <v>68</v>
      </c>
    </row>
    <row r="16" spans="1:6" s="81" customFormat="1" ht="18.75" customHeight="1">
      <c r="A16" s="243" t="s">
        <v>71</v>
      </c>
      <c r="B16" s="244"/>
      <c r="C16" s="244"/>
      <c r="D16" s="244"/>
      <c r="E16" s="245"/>
      <c r="F16" s="91" t="s">
        <v>69</v>
      </c>
    </row>
    <row r="17" spans="1:6" s="81" customFormat="1" ht="13.2">
      <c r="A17"/>
      <c r="B17"/>
      <c r="C17"/>
      <c r="D17"/>
      <c r="E17"/>
      <c r="F17"/>
    </row>
    <row r="18" spans="1:6" ht="18.75" customHeight="1">
      <c r="A18"/>
      <c r="B18"/>
      <c r="C18"/>
      <c r="D18"/>
      <c r="E18"/>
      <c r="F18"/>
    </row>
    <row r="19" spans="1:6" s="92" customFormat="1" ht="37.5" customHeight="1"/>
    <row r="20" spans="1:6" ht="18.75" customHeight="1">
      <c r="A20" s="93"/>
    </row>
    <row r="25" spans="1:6" ht="18.75" customHeight="1">
      <c r="A25" s="236" t="s">
        <v>73</v>
      </c>
      <c r="B25" s="238"/>
      <c r="C25" s="238"/>
      <c r="D25" s="238"/>
      <c r="E25" s="238"/>
      <c r="F25" s="239"/>
    </row>
    <row r="26" spans="1:6" ht="18.75" customHeight="1">
      <c r="A26" s="232" t="s">
        <v>74</v>
      </c>
      <c r="B26" s="233"/>
      <c r="C26" s="233"/>
      <c r="D26" s="233"/>
      <c r="E26" s="233"/>
      <c r="F26" s="234"/>
    </row>
  </sheetData>
  <mergeCells count="7">
    <mergeCell ref="B1:E1"/>
    <mergeCell ref="A26:F26"/>
    <mergeCell ref="A13:E13"/>
    <mergeCell ref="A14:E14"/>
    <mergeCell ref="A25:F25"/>
    <mergeCell ref="A15:E15"/>
    <mergeCell ref="A16:E16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workbookViewId="0">
      <selection activeCell="B14" sqref="B14"/>
    </sheetView>
  </sheetViews>
  <sheetFormatPr baseColWidth="10" defaultColWidth="11.44140625" defaultRowHeight="18" customHeight="1"/>
  <cols>
    <col min="1" max="1" width="17.44140625" style="144" customWidth="1"/>
    <col min="2" max="2" width="22.5546875" style="144" customWidth="1"/>
    <col min="3" max="3" width="24.109375" style="144" customWidth="1"/>
    <col min="4" max="4" width="22.44140625" style="144" customWidth="1"/>
    <col min="5" max="5" width="24.88671875" style="144" customWidth="1"/>
    <col min="6" max="6" width="17.5546875" style="144" customWidth="1"/>
    <col min="7" max="7" width="46.33203125" style="144" customWidth="1"/>
    <col min="8" max="16384" width="11.44140625" style="144"/>
  </cols>
  <sheetData>
    <row r="1" spans="1:7" s="138" customFormat="1" ht="43.5" customHeight="1" thickBot="1">
      <c r="A1" s="136" t="s">
        <v>101</v>
      </c>
      <c r="B1" s="137" t="s">
        <v>128</v>
      </c>
      <c r="C1" s="137" t="s">
        <v>129</v>
      </c>
      <c r="D1" s="137" t="s">
        <v>104</v>
      </c>
      <c r="E1" s="137" t="s">
        <v>105</v>
      </c>
    </row>
    <row r="2" spans="1:7" ht="18" customHeight="1">
      <c r="A2" s="139" t="s">
        <v>40</v>
      </c>
      <c r="B2" s="140"/>
      <c r="C2" s="141"/>
      <c r="D2" s="142"/>
      <c r="E2" s="143"/>
    </row>
    <row r="3" spans="1:7" ht="18" customHeight="1">
      <c r="A3" s="139" t="s">
        <v>30</v>
      </c>
      <c r="B3" s="140"/>
      <c r="C3" s="141"/>
      <c r="D3" s="142"/>
      <c r="E3" s="143"/>
    </row>
    <row r="4" spans="1:7" ht="18" customHeight="1">
      <c r="A4" s="139" t="s">
        <v>31</v>
      </c>
      <c r="B4" s="140"/>
      <c r="C4" s="141"/>
      <c r="D4" s="142"/>
      <c r="E4" s="143"/>
    </row>
    <row r="5" spans="1:7" ht="18" customHeight="1">
      <c r="A5" s="139" t="s">
        <v>32</v>
      </c>
      <c r="B5"/>
      <c r="C5"/>
      <c r="D5"/>
      <c r="E5"/>
    </row>
    <row r="6" spans="1:7" ht="18" customHeight="1">
      <c r="A6" s="139" t="s">
        <v>33</v>
      </c>
      <c r="B6"/>
      <c r="C6"/>
      <c r="D6"/>
      <c r="E6"/>
    </row>
    <row r="7" spans="1:7" ht="18" customHeight="1">
      <c r="A7" s="139"/>
      <c r="B7" s="142"/>
      <c r="C7" s="141"/>
      <c r="D7" s="142"/>
      <c r="E7" s="143"/>
    </row>
    <row r="8" spans="1:7" ht="18" customHeight="1">
      <c r="A8" s="139" t="s">
        <v>106</v>
      </c>
      <c r="B8" s="142"/>
      <c r="C8" s="141"/>
      <c r="D8" s="142"/>
      <c r="E8" s="143"/>
    </row>
    <row r="9" spans="1:7" ht="18" customHeight="1">
      <c r="A9" s="139" t="s">
        <v>34</v>
      </c>
      <c r="B9" s="142"/>
      <c r="C9" s="141"/>
      <c r="D9" s="142"/>
      <c r="E9" s="143"/>
    </row>
    <row r="10" spans="1:7" ht="18" customHeight="1">
      <c r="A10" s="145" t="s">
        <v>35</v>
      </c>
      <c r="B10"/>
      <c r="C10" s="141"/>
      <c r="D10" s="142"/>
      <c r="E10" s="143"/>
    </row>
    <row r="11" spans="1:7" ht="18" customHeight="1">
      <c r="A11" s="146"/>
      <c r="B11" s="146"/>
    </row>
    <row r="13" spans="1:7" s="137" customFormat="1" ht="59.4" thickBot="1">
      <c r="A13" s="137" t="s">
        <v>107</v>
      </c>
      <c r="B13" s="136" t="s">
        <v>108</v>
      </c>
      <c r="C13" s="137" t="s">
        <v>109</v>
      </c>
      <c r="D13" s="137" t="s">
        <v>110</v>
      </c>
      <c r="E13" s="137" t="s">
        <v>131</v>
      </c>
      <c r="F13" s="137" t="s">
        <v>111</v>
      </c>
      <c r="G13" s="137" t="s">
        <v>130</v>
      </c>
    </row>
    <row r="14" spans="1:7" ht="26.25" customHeight="1">
      <c r="A14" s="140">
        <v>456834</v>
      </c>
    </row>
    <row r="15" spans="1:7" ht="26.25" customHeight="1">
      <c r="A15" s="140">
        <v>986340</v>
      </c>
      <c r="B15" s="144" t="s">
        <v>43</v>
      </c>
      <c r="C15"/>
      <c r="D15"/>
      <c r="E15"/>
      <c r="F15"/>
      <c r="G15"/>
    </row>
    <row r="16" spans="1:7" ht="26.25" customHeight="1">
      <c r="A16" s="140">
        <v>67895</v>
      </c>
      <c r="B16" s="144" t="s">
        <v>44</v>
      </c>
      <c r="C16"/>
      <c r="D16"/>
      <c r="E16"/>
      <c r="F16"/>
      <c r="G16"/>
    </row>
    <row r="23" spans="1:5" ht="18" customHeight="1">
      <c r="A23" s="152" t="s">
        <v>113</v>
      </c>
    </row>
    <row r="25" spans="1:5" ht="43.8" thickBot="1">
      <c r="A25" s="136" t="s">
        <v>101</v>
      </c>
      <c r="B25" s="137" t="s">
        <v>102</v>
      </c>
      <c r="C25" s="137" t="s">
        <v>103</v>
      </c>
      <c r="D25" s="137" t="s">
        <v>104</v>
      </c>
      <c r="E25" s="137" t="s">
        <v>105</v>
      </c>
    </row>
    <row r="26" spans="1:5" ht="18" customHeight="1">
      <c r="A26" s="139" t="s">
        <v>40</v>
      </c>
      <c r="B26" s="151" t="str">
        <f>MID(A26,3,4)</f>
        <v>0236</v>
      </c>
      <c r="C26" s="141" t="str">
        <f>REPLACE(A26,1,2,"AD")</f>
        <v>AD0236547</v>
      </c>
      <c r="D26" s="151" t="str">
        <f>SUBSTITUTE(A26," ","")</f>
        <v>BL0236547</v>
      </c>
      <c r="E26" s="151">
        <f t="shared" ref="E26" si="0">LEN(A26)</f>
        <v>9</v>
      </c>
    </row>
    <row r="27" spans="1:5" ht="18" customHeight="1">
      <c r="A27" s="139" t="s">
        <v>30</v>
      </c>
      <c r="B27" s="151" t="str">
        <f t="shared" ref="B27:B30" si="1">MID(A27,3,4)</f>
        <v>10 -</v>
      </c>
      <c r="C27" s="141" t="str">
        <f t="shared" ref="C27:C30" si="2">REPLACE(A27,1,2,"AD")</f>
        <v>AD10 -18   08</v>
      </c>
      <c r="D27" s="151" t="str">
        <f t="shared" ref="D27:D30" si="3">SUBSTITUTE(A27," ","")</f>
        <v>BL10-1808</v>
      </c>
      <c r="E27" s="151">
        <f t="shared" ref="E27:E30" si="4">LEN(A27)</f>
        <v>13</v>
      </c>
    </row>
    <row r="28" spans="1:5" ht="18" customHeight="1">
      <c r="A28" s="139" t="s">
        <v>31</v>
      </c>
      <c r="B28" s="151" t="str">
        <f t="shared" si="1"/>
        <v>10-1</v>
      </c>
      <c r="C28" s="141" t="str">
        <f t="shared" si="2"/>
        <v>AD10-1826</v>
      </c>
      <c r="D28" s="151" t="str">
        <f t="shared" si="3"/>
        <v>BL10-1826</v>
      </c>
      <c r="E28" s="151">
        <f t="shared" si="4"/>
        <v>9</v>
      </c>
    </row>
    <row r="29" spans="1:5" ht="18" customHeight="1">
      <c r="A29" s="139" t="s">
        <v>32</v>
      </c>
      <c r="B29" s="151" t="str">
        <f t="shared" si="1"/>
        <v>10-1</v>
      </c>
      <c r="C29" s="141" t="str">
        <f t="shared" si="2"/>
        <v>AD10-1844</v>
      </c>
      <c r="D29" s="151" t="str">
        <f t="shared" si="3"/>
        <v>BL10-1844</v>
      </c>
      <c r="E29" s="151">
        <f t="shared" si="4"/>
        <v>9</v>
      </c>
    </row>
    <row r="30" spans="1:5" ht="18" customHeight="1">
      <c r="A30" s="139" t="s">
        <v>33</v>
      </c>
      <c r="B30" s="151" t="str">
        <f t="shared" si="1"/>
        <v>10-2</v>
      </c>
      <c r="C30" s="141" t="str">
        <f t="shared" si="2"/>
        <v>AD10-2588</v>
      </c>
      <c r="D30" s="151" t="str">
        <f t="shared" si="3"/>
        <v>BL10-2588</v>
      </c>
      <c r="E30" s="151">
        <f t="shared" si="4"/>
        <v>9</v>
      </c>
    </row>
    <row r="33" spans="1:7" ht="18" customHeight="1">
      <c r="A33" s="139" t="s">
        <v>106</v>
      </c>
      <c r="B33" s="161"/>
    </row>
    <row r="34" spans="1:7" ht="18" customHeight="1">
      <c r="A34" s="139" t="s">
        <v>34</v>
      </c>
      <c r="B34" s="151" t="str">
        <f>SUBSTITUTE(SUBSTITUTE(SUBSTITUTE(A34,"QC","ON"),"-","")," ","")</f>
        <v>ON4565672</v>
      </c>
    </row>
    <row r="35" spans="1:7" ht="18" customHeight="1">
      <c r="A35" s="145" t="s">
        <v>35</v>
      </c>
      <c r="B35" s="151" t="str">
        <f>SUBSTITUTE(SUBSTITUTE(SUBSTITUTE(A35,"QC","ON"),"-","")," ","")</f>
        <v>123456ON</v>
      </c>
    </row>
    <row r="37" spans="1:7" ht="59.4" thickBot="1">
      <c r="A37" s="137" t="s">
        <v>107</v>
      </c>
      <c r="B37" s="136" t="s">
        <v>108</v>
      </c>
      <c r="C37" s="137" t="s">
        <v>109</v>
      </c>
      <c r="D37" s="137" t="s">
        <v>110</v>
      </c>
      <c r="E37" s="137" t="s">
        <v>131</v>
      </c>
      <c r="F37" s="137" t="s">
        <v>111</v>
      </c>
      <c r="G37" s="137" t="s">
        <v>112</v>
      </c>
    </row>
    <row r="38" spans="1:7" ht="18" customHeight="1">
      <c r="A38" s="140">
        <v>456834</v>
      </c>
      <c r="B38" s="144" t="s">
        <v>42</v>
      </c>
      <c r="C38" s="144" t="s">
        <v>41</v>
      </c>
      <c r="D38" t="str">
        <f>UPPER(C38)</f>
        <v>RICHARD</v>
      </c>
      <c r="E38" t="str">
        <f>LEFT(D38,3)</f>
        <v>RIC</v>
      </c>
      <c r="F38" t="str">
        <f>RIGHT(A38,3)</f>
        <v>834</v>
      </c>
      <c r="G38" t="str">
        <f>E38&amp;"-"&amp;F38&amp;"-"&amp;MID(B38,1,1)</f>
        <v>RIC-834-M</v>
      </c>
    </row>
    <row r="39" spans="1:7" ht="18" customHeight="1">
      <c r="A39" s="140">
        <v>986340</v>
      </c>
      <c r="B39" s="144" t="s">
        <v>36</v>
      </c>
      <c r="C39" t="s">
        <v>37</v>
      </c>
      <c r="D39" t="str">
        <f>UPPER(C39)</f>
        <v>LAMOUREUX</v>
      </c>
      <c r="E39" t="str">
        <f>LEFT(D39,3)</f>
        <v>LAM</v>
      </c>
      <c r="F39" t="str">
        <f>RIGHT(A39,3)</f>
        <v>340</v>
      </c>
      <c r="G39" t="str">
        <f>E39&amp;"-"&amp;F39&amp;"-"&amp;MID(B39,1,1)</f>
        <v>LAM-340-C</v>
      </c>
    </row>
    <row r="40" spans="1:7" ht="18" customHeight="1">
      <c r="A40" s="140">
        <v>67895</v>
      </c>
      <c r="B40" s="144" t="s">
        <v>38</v>
      </c>
      <c r="C40" t="s">
        <v>39</v>
      </c>
      <c r="D40" t="str">
        <f>UPPER(C40)</f>
        <v>PARIS</v>
      </c>
      <c r="E40" t="str">
        <f>LEFT(D40,3)</f>
        <v>PAR</v>
      </c>
      <c r="F40" t="str">
        <f>RIGHT(A40,3)</f>
        <v>895</v>
      </c>
      <c r="G40" t="str">
        <f>E40&amp;"-"&amp;F40&amp;"-"&amp;LEFT(B40,1)</f>
        <v>PAR-895-C</v>
      </c>
    </row>
  </sheetData>
  <pageMargins left="0.7" right="0.7" top="0.75" bottom="0.75" header="0.3" footer="0.3"/>
  <pageSetup orientation="portrait" horizont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2" tint="-0.749992370372631"/>
  </sheetPr>
  <dimension ref="A1:I50"/>
  <sheetViews>
    <sheetView workbookViewId="0">
      <selection activeCell="F10" sqref="F10"/>
    </sheetView>
  </sheetViews>
  <sheetFormatPr baseColWidth="10" defaultColWidth="11.6640625" defaultRowHeight="19.5" customHeight="1"/>
  <cols>
    <col min="1" max="6" width="16.88671875" style="61" customWidth="1"/>
    <col min="7" max="16384" width="11.6640625" style="61"/>
  </cols>
  <sheetData>
    <row r="1" spans="1:9" ht="38.25" customHeight="1">
      <c r="A1" s="249" t="s">
        <v>0</v>
      </c>
      <c r="B1" s="250"/>
      <c r="C1" s="250"/>
      <c r="D1" s="250"/>
      <c r="E1" s="250"/>
      <c r="F1" s="251"/>
      <c r="G1" s="99"/>
      <c r="H1" s="99"/>
      <c r="I1" s="99"/>
    </row>
    <row r="2" spans="1:9" ht="9" customHeight="1">
      <c r="A2" s="100"/>
      <c r="B2" s="100"/>
      <c r="C2" s="100"/>
      <c r="D2" s="100"/>
      <c r="E2" s="100"/>
      <c r="F2" s="100"/>
      <c r="G2" s="101"/>
      <c r="H2" s="101"/>
      <c r="I2" s="101"/>
    </row>
    <row r="3" spans="1:9" ht="19.5" customHeight="1">
      <c r="A3" s="252" t="s">
        <v>9</v>
      </c>
      <c r="B3" s="253"/>
      <c r="C3" s="253"/>
      <c r="D3" s="253"/>
      <c r="E3" s="253"/>
      <c r="F3" s="254"/>
      <c r="G3" s="99"/>
      <c r="H3" s="99"/>
      <c r="I3" s="99"/>
    </row>
    <row r="4" spans="1:9" ht="19.5" customHeight="1">
      <c r="A4" s="102" t="s">
        <v>1</v>
      </c>
      <c r="B4" s="103">
        <v>25000</v>
      </c>
      <c r="C4" s="104" t="s">
        <v>2</v>
      </c>
      <c r="D4" s="105">
        <v>0.08</v>
      </c>
      <c r="E4" s="103">
        <v>775</v>
      </c>
      <c r="F4" s="106">
        <f>NPER(D4/12,E4,-B4)</f>
        <v>36.441943751004587</v>
      </c>
      <c r="G4" s="99"/>
      <c r="H4" s="99"/>
      <c r="I4" s="99"/>
    </row>
    <row r="5" spans="1:9" ht="9" customHeight="1">
      <c r="A5" s="100"/>
      <c r="B5" s="100"/>
      <c r="C5" s="100"/>
      <c r="D5" s="100"/>
      <c r="E5" s="100"/>
      <c r="F5" s="100"/>
      <c r="G5" s="101"/>
      <c r="H5" s="101"/>
      <c r="I5" s="101"/>
    </row>
    <row r="6" spans="1:9" ht="19.5" customHeight="1">
      <c r="A6" s="252" t="s">
        <v>28</v>
      </c>
      <c r="B6" s="253"/>
      <c r="C6" s="253"/>
      <c r="D6" s="253"/>
      <c r="E6" s="253"/>
      <c r="F6" s="254"/>
      <c r="G6" s="99"/>
      <c r="H6" s="99"/>
      <c r="I6" s="99"/>
    </row>
    <row r="7" spans="1:9" ht="19.5" customHeight="1">
      <c r="A7" s="102" t="s">
        <v>3</v>
      </c>
      <c r="B7" s="107">
        <v>3</v>
      </c>
      <c r="C7" s="104" t="s">
        <v>2</v>
      </c>
      <c r="D7" s="108">
        <v>8.5000000000000006E-2</v>
      </c>
      <c r="E7" s="109">
        <v>450</v>
      </c>
      <c r="F7" s="110">
        <f>PV(D7/12,B7*12,-E7)</f>
        <v>14255.150598607888</v>
      </c>
      <c r="G7" s="99"/>
      <c r="H7" s="99"/>
      <c r="I7" s="99"/>
    </row>
    <row r="8" spans="1:9" ht="9" customHeight="1">
      <c r="A8" s="100"/>
      <c r="B8" s="100"/>
      <c r="C8" s="100"/>
      <c r="D8" s="100"/>
      <c r="E8" s="100"/>
      <c r="F8" s="100"/>
      <c r="G8" s="101"/>
      <c r="H8" s="101"/>
      <c r="I8" s="101"/>
    </row>
    <row r="9" spans="1:9" ht="19.5" customHeight="1">
      <c r="A9" s="255" t="s">
        <v>29</v>
      </c>
      <c r="B9" s="256"/>
      <c r="C9" s="256"/>
      <c r="D9" s="256"/>
      <c r="E9" s="256"/>
      <c r="F9" s="257"/>
      <c r="G9" s="99"/>
      <c r="H9" s="99"/>
      <c r="I9" s="99"/>
    </row>
    <row r="10" spans="1:9" ht="19.5" customHeight="1">
      <c r="A10" s="102" t="s">
        <v>3</v>
      </c>
      <c r="B10" s="107">
        <v>10</v>
      </c>
      <c r="C10" s="104" t="s">
        <v>2</v>
      </c>
      <c r="D10" s="105">
        <v>0.05</v>
      </c>
      <c r="E10" s="103">
        <v>5000</v>
      </c>
      <c r="F10" s="110">
        <f>FV(D10,B10,-E10)</f>
        <v>62889.462677744152</v>
      </c>
      <c r="G10" s="99"/>
      <c r="H10" s="99"/>
      <c r="I10" s="99"/>
    </row>
    <row r="11" spans="1:9" ht="9" customHeight="1">
      <c r="A11" s="100"/>
      <c r="B11" s="100"/>
      <c r="C11" s="100"/>
      <c r="D11" s="100"/>
      <c r="E11" s="100"/>
      <c r="F11" s="100"/>
      <c r="G11" s="101"/>
      <c r="H11" s="101"/>
      <c r="I11" s="101"/>
    </row>
    <row r="12" spans="1:9" ht="19.5" customHeight="1">
      <c r="A12" s="258" t="s">
        <v>4</v>
      </c>
      <c r="B12" s="259"/>
      <c r="C12" s="259"/>
      <c r="D12" s="259"/>
      <c r="E12" s="259"/>
      <c r="F12" s="260"/>
      <c r="G12" s="99"/>
      <c r="H12" s="99"/>
      <c r="I12" s="99"/>
    </row>
    <row r="13" spans="1:9" ht="19.5" customHeight="1">
      <c r="A13" s="111" t="s">
        <v>1</v>
      </c>
      <c r="B13" s="112">
        <v>30000</v>
      </c>
      <c r="C13" s="113" t="s">
        <v>2</v>
      </c>
      <c r="D13" s="114">
        <v>0.08</v>
      </c>
      <c r="E13" s="115" t="s">
        <v>3</v>
      </c>
      <c r="F13" s="116">
        <v>3</v>
      </c>
      <c r="G13" s="99"/>
      <c r="H13" s="99"/>
      <c r="I13" s="99"/>
    </row>
    <row r="14" spans="1:9" ht="28.5" customHeight="1">
      <c r="A14" s="117"/>
      <c r="B14" s="118"/>
      <c r="C14" s="119" t="s">
        <v>5</v>
      </c>
      <c r="D14" s="119" t="s">
        <v>6</v>
      </c>
      <c r="E14" s="120" t="s">
        <v>7</v>
      </c>
      <c r="F14" s="121">
        <f>B13</f>
        <v>30000</v>
      </c>
      <c r="G14" s="99"/>
      <c r="H14" s="99"/>
      <c r="I14" s="99"/>
    </row>
    <row r="15" spans="1:9" ht="19.5" customHeight="1">
      <c r="A15" s="246" t="s">
        <v>8</v>
      </c>
      <c r="B15" s="122">
        <v>1</v>
      </c>
      <c r="C15" s="123">
        <f>PMT($D$13/12,$F$13*12,-$B$13,1)</f>
        <v>940.06629414413067</v>
      </c>
      <c r="D15" s="124">
        <f t="shared" ref="D15:D50" si="0">IPMT($D$13/12,B15,$F$13*12,-$B$13)</f>
        <v>200</v>
      </c>
      <c r="E15" s="125">
        <f t="shared" ref="E15:E50" si="1">PPMT($D$13/12,B15,$F$13*12,-$B$13)</f>
        <v>740.09096384292548</v>
      </c>
      <c r="F15" s="126">
        <f t="shared" ref="F15:F50" si="2">F14-E15</f>
        <v>29259.909036157074</v>
      </c>
      <c r="G15" s="127"/>
      <c r="H15" s="99"/>
      <c r="I15" s="99"/>
    </row>
    <row r="16" spans="1:9" ht="19.5" customHeight="1">
      <c r="A16" s="247"/>
      <c r="B16" s="128">
        <v>2</v>
      </c>
      <c r="C16" s="129">
        <f t="shared" ref="C16:C50" si="3">PMT($D$13/12,$F$13*12,-$B$13)</f>
        <v>940.09096384292548</v>
      </c>
      <c r="D16" s="130">
        <f t="shared" si="0"/>
        <v>195.06606024104721</v>
      </c>
      <c r="E16" s="130">
        <f t="shared" si="1"/>
        <v>745.02490360187835</v>
      </c>
      <c r="F16" s="131">
        <f t="shared" si="2"/>
        <v>28514.884132555195</v>
      </c>
      <c r="G16" s="127"/>
      <c r="H16" s="99"/>
      <c r="I16" s="99"/>
    </row>
    <row r="17" spans="1:9" ht="19.5" customHeight="1">
      <c r="A17" s="247"/>
      <c r="B17" s="128">
        <v>3</v>
      </c>
      <c r="C17" s="129">
        <f t="shared" si="3"/>
        <v>940.09096384292548</v>
      </c>
      <c r="D17" s="130">
        <f t="shared" si="0"/>
        <v>190.09922755036797</v>
      </c>
      <c r="E17" s="130">
        <f t="shared" si="1"/>
        <v>749.99173629255756</v>
      </c>
      <c r="F17" s="131">
        <f t="shared" si="2"/>
        <v>27764.892396262636</v>
      </c>
      <c r="G17" s="127"/>
      <c r="H17" s="99"/>
      <c r="I17" s="99"/>
    </row>
    <row r="18" spans="1:9" ht="19.5" customHeight="1">
      <c r="A18" s="247"/>
      <c r="B18" s="128">
        <v>4</v>
      </c>
      <c r="C18" s="129">
        <f t="shared" si="3"/>
        <v>940.09096384292548</v>
      </c>
      <c r="D18" s="130">
        <f>IPMT($D$13/12,B18,$F$13*12,-$B$13)</f>
        <v>185.09928264175093</v>
      </c>
      <c r="E18" s="130">
        <f t="shared" si="1"/>
        <v>754.99168120117452</v>
      </c>
      <c r="F18" s="131">
        <f t="shared" si="2"/>
        <v>27009.90071506146</v>
      </c>
      <c r="G18" s="127"/>
      <c r="H18" s="99"/>
      <c r="I18" s="99"/>
    </row>
    <row r="19" spans="1:9" ht="19.5" customHeight="1">
      <c r="A19" s="247"/>
      <c r="B19" s="128">
        <v>5</v>
      </c>
      <c r="C19" s="129">
        <f t="shared" si="3"/>
        <v>940.09096384292548</v>
      </c>
      <c r="D19" s="130">
        <f t="shared" si="0"/>
        <v>180.06600476707644</v>
      </c>
      <c r="E19" s="130">
        <f t="shared" si="1"/>
        <v>760.0249590758491</v>
      </c>
      <c r="F19" s="131">
        <f t="shared" si="2"/>
        <v>26249.875755985609</v>
      </c>
      <c r="G19" s="127"/>
      <c r="H19" s="99"/>
      <c r="I19" s="99"/>
    </row>
    <row r="20" spans="1:9" ht="19.5" customHeight="1">
      <c r="A20" s="247"/>
      <c r="B20" s="128">
        <v>6</v>
      </c>
      <c r="C20" s="129">
        <f t="shared" si="3"/>
        <v>940.09096384292548</v>
      </c>
      <c r="D20" s="130">
        <f t="shared" si="0"/>
        <v>174.99917170657079</v>
      </c>
      <c r="E20" s="130">
        <f t="shared" si="1"/>
        <v>765.09179213635468</v>
      </c>
      <c r="F20" s="131">
        <f t="shared" si="2"/>
        <v>25484.783963849255</v>
      </c>
      <c r="G20" s="99"/>
      <c r="H20" s="99"/>
      <c r="I20" s="99"/>
    </row>
    <row r="21" spans="1:9" ht="19.5" customHeight="1">
      <c r="A21" s="247"/>
      <c r="B21" s="128">
        <v>7</v>
      </c>
      <c r="C21" s="129">
        <f t="shared" si="3"/>
        <v>940.09096384292548</v>
      </c>
      <c r="D21" s="130">
        <f t="shared" si="0"/>
        <v>169.89855975899511</v>
      </c>
      <c r="E21" s="130">
        <f t="shared" si="1"/>
        <v>770.19240408393046</v>
      </c>
      <c r="F21" s="131">
        <f t="shared" si="2"/>
        <v>24714.591559765326</v>
      </c>
      <c r="G21" s="99"/>
      <c r="H21" s="99"/>
      <c r="I21" s="99"/>
    </row>
    <row r="22" spans="1:9" ht="19.5" customHeight="1">
      <c r="A22" s="247"/>
      <c r="B22" s="128">
        <v>8</v>
      </c>
      <c r="C22" s="129">
        <f t="shared" si="3"/>
        <v>940.09096384292548</v>
      </c>
      <c r="D22" s="130">
        <f t="shared" si="0"/>
        <v>164.76394373176888</v>
      </c>
      <c r="E22" s="130">
        <f t="shared" si="1"/>
        <v>775.32702011115668</v>
      </c>
      <c r="F22" s="131">
        <f t="shared" si="2"/>
        <v>23939.26453965417</v>
      </c>
      <c r="G22" s="99"/>
      <c r="H22" s="99"/>
      <c r="I22" s="99"/>
    </row>
    <row r="23" spans="1:9" ht="19.5" customHeight="1">
      <c r="A23" s="247"/>
      <c r="B23" s="128">
        <v>9</v>
      </c>
      <c r="C23" s="129">
        <f t="shared" si="3"/>
        <v>940.09096384292548</v>
      </c>
      <c r="D23" s="130">
        <f t="shared" si="0"/>
        <v>159.59509693102783</v>
      </c>
      <c r="E23" s="130">
        <f t="shared" si="1"/>
        <v>780.49586691189779</v>
      </c>
      <c r="F23" s="131">
        <f t="shared" si="2"/>
        <v>23158.768672742273</v>
      </c>
      <c r="G23" s="99"/>
      <c r="H23" s="99"/>
      <c r="I23" s="99"/>
    </row>
    <row r="24" spans="1:9" ht="19.5" customHeight="1">
      <c r="A24" s="247"/>
      <c r="B24" s="128">
        <v>10</v>
      </c>
      <c r="C24" s="129">
        <f t="shared" si="3"/>
        <v>940.09096384292548</v>
      </c>
      <c r="D24" s="130">
        <f t="shared" si="0"/>
        <v>154.39179115161519</v>
      </c>
      <c r="E24" s="130">
        <f t="shared" si="1"/>
        <v>785.69917269131031</v>
      </c>
      <c r="F24" s="131">
        <f t="shared" si="2"/>
        <v>22373.069500050962</v>
      </c>
      <c r="G24" s="99"/>
      <c r="H24" s="99"/>
      <c r="I24" s="99"/>
    </row>
    <row r="25" spans="1:9" ht="19.5" customHeight="1">
      <c r="A25" s="247"/>
      <c r="B25" s="128">
        <v>11</v>
      </c>
      <c r="C25" s="129">
        <f t="shared" si="3"/>
        <v>940.09096384292548</v>
      </c>
      <c r="D25" s="130">
        <f t="shared" si="0"/>
        <v>149.15379666700645</v>
      </c>
      <c r="E25" s="130">
        <f t="shared" si="1"/>
        <v>790.93716717591917</v>
      </c>
      <c r="F25" s="131">
        <f t="shared" si="2"/>
        <v>21582.132332875044</v>
      </c>
      <c r="G25" s="99"/>
      <c r="H25" s="99"/>
      <c r="I25" s="99"/>
    </row>
    <row r="26" spans="1:9" ht="19.5" customHeight="1">
      <c r="A26" s="247"/>
      <c r="B26" s="128">
        <v>12</v>
      </c>
      <c r="C26" s="129">
        <f t="shared" si="3"/>
        <v>940.09096384292548</v>
      </c>
      <c r="D26" s="130">
        <f t="shared" si="0"/>
        <v>143.88088221916701</v>
      </c>
      <c r="E26" s="130">
        <f t="shared" si="1"/>
        <v>796.21008162375858</v>
      </c>
      <c r="F26" s="131">
        <f t="shared" si="2"/>
        <v>20785.922251251286</v>
      </c>
      <c r="G26" s="99"/>
      <c r="H26" s="99"/>
      <c r="I26" s="99"/>
    </row>
    <row r="27" spans="1:9" ht="19.5" customHeight="1">
      <c r="A27" s="247"/>
      <c r="B27" s="128">
        <v>13</v>
      </c>
      <c r="C27" s="129">
        <f t="shared" si="3"/>
        <v>940.09096384292548</v>
      </c>
      <c r="D27" s="130">
        <f t="shared" si="0"/>
        <v>138.57281500834193</v>
      </c>
      <c r="E27" s="130">
        <f t="shared" si="1"/>
        <v>801.5181488345836</v>
      </c>
      <c r="F27" s="131">
        <f t="shared" si="2"/>
        <v>19984.404102416702</v>
      </c>
      <c r="G27" s="99"/>
      <c r="H27" s="99"/>
      <c r="I27" s="99"/>
    </row>
    <row r="28" spans="1:9" ht="19.5" customHeight="1">
      <c r="A28" s="247"/>
      <c r="B28" s="128">
        <v>14</v>
      </c>
      <c r="C28" s="129">
        <f t="shared" si="3"/>
        <v>940.09096384292548</v>
      </c>
      <c r="D28" s="130">
        <f t="shared" si="0"/>
        <v>133.22936068277804</v>
      </c>
      <c r="E28" s="130">
        <f t="shared" si="1"/>
        <v>806.86160316014741</v>
      </c>
      <c r="F28" s="131">
        <f t="shared" si="2"/>
        <v>19177.542499256553</v>
      </c>
      <c r="G28" s="99"/>
      <c r="H28" s="99"/>
      <c r="I28" s="99"/>
    </row>
    <row r="29" spans="1:9" ht="19.5" customHeight="1">
      <c r="A29" s="247"/>
      <c r="B29" s="128">
        <v>15</v>
      </c>
      <c r="C29" s="129">
        <f t="shared" si="3"/>
        <v>940.09096384292548</v>
      </c>
      <c r="D29" s="130">
        <f t="shared" si="0"/>
        <v>127.85028332837707</v>
      </c>
      <c r="E29" s="130">
        <f t="shared" si="1"/>
        <v>812.24068051454844</v>
      </c>
      <c r="F29" s="131">
        <f t="shared" si="2"/>
        <v>18365.301818742006</v>
      </c>
      <c r="G29" s="99"/>
      <c r="H29" s="99"/>
      <c r="I29" s="99"/>
    </row>
    <row r="30" spans="1:9" ht="19.5" customHeight="1">
      <c r="A30" s="247"/>
      <c r="B30" s="128">
        <v>16</v>
      </c>
      <c r="C30" s="129">
        <f t="shared" si="3"/>
        <v>940.09096384292548</v>
      </c>
      <c r="D30" s="130">
        <f t="shared" si="0"/>
        <v>122.43534545828007</v>
      </c>
      <c r="E30" s="130">
        <f t="shared" si="1"/>
        <v>817.65561838464555</v>
      </c>
      <c r="F30" s="131">
        <f t="shared" si="2"/>
        <v>17547.646200357362</v>
      </c>
      <c r="G30" s="99"/>
      <c r="H30" s="99"/>
      <c r="I30" s="99"/>
    </row>
    <row r="31" spans="1:9" ht="19.5" customHeight="1">
      <c r="A31" s="247"/>
      <c r="B31" s="128">
        <v>17</v>
      </c>
      <c r="C31" s="129">
        <f t="shared" si="3"/>
        <v>940.09096384292548</v>
      </c>
      <c r="D31" s="130">
        <f t="shared" si="0"/>
        <v>116.98430800238245</v>
      </c>
      <c r="E31" s="130">
        <f t="shared" si="1"/>
        <v>823.10665584054311</v>
      </c>
      <c r="F31" s="131">
        <f t="shared" si="2"/>
        <v>16724.539544516818</v>
      </c>
      <c r="G31" s="99"/>
      <c r="H31" s="99"/>
      <c r="I31" s="99"/>
    </row>
    <row r="32" spans="1:9" ht="19.5" customHeight="1">
      <c r="A32" s="247"/>
      <c r="B32" s="128">
        <v>18</v>
      </c>
      <c r="C32" s="129">
        <f t="shared" si="3"/>
        <v>940.09096384292548</v>
      </c>
      <c r="D32" s="130">
        <f t="shared" si="0"/>
        <v>111.49693029677881</v>
      </c>
      <c r="E32" s="130">
        <f t="shared" si="1"/>
        <v>828.59403354614665</v>
      </c>
      <c r="F32" s="131">
        <f t="shared" si="2"/>
        <v>15895.945510970671</v>
      </c>
      <c r="G32" s="99"/>
      <c r="H32" s="99"/>
      <c r="I32" s="99"/>
    </row>
    <row r="33" spans="1:9" ht="19.5" customHeight="1">
      <c r="A33" s="247"/>
      <c r="B33" s="128">
        <v>19</v>
      </c>
      <c r="C33" s="129">
        <f t="shared" si="3"/>
        <v>940.09096384292548</v>
      </c>
      <c r="D33" s="130">
        <f t="shared" si="0"/>
        <v>105.97297007313783</v>
      </c>
      <c r="E33" s="130">
        <f t="shared" si="1"/>
        <v>834.11799376978774</v>
      </c>
      <c r="F33" s="131">
        <f t="shared" si="2"/>
        <v>15061.827517200883</v>
      </c>
      <c r="G33" s="99"/>
      <c r="H33" s="99"/>
      <c r="I33" s="99"/>
    </row>
    <row r="34" spans="1:9" ht="19.5" customHeight="1">
      <c r="A34" s="247"/>
      <c r="B34" s="128">
        <v>20</v>
      </c>
      <c r="C34" s="129">
        <f t="shared" si="3"/>
        <v>940.09096384292548</v>
      </c>
      <c r="D34" s="130">
        <f t="shared" si="0"/>
        <v>100.41218344800591</v>
      </c>
      <c r="E34" s="130">
        <f t="shared" si="1"/>
        <v>839.67878039491973</v>
      </c>
      <c r="F34" s="131">
        <f t="shared" si="2"/>
        <v>14222.148736805964</v>
      </c>
      <c r="G34" s="99"/>
      <c r="H34" s="99"/>
      <c r="I34" s="99"/>
    </row>
    <row r="35" spans="1:9" ht="19.5" customHeight="1">
      <c r="A35" s="247"/>
      <c r="B35" s="128">
        <v>21</v>
      </c>
      <c r="C35" s="129">
        <f t="shared" si="3"/>
        <v>940.09096384292548</v>
      </c>
      <c r="D35" s="130">
        <f t="shared" si="0"/>
        <v>94.81432491203978</v>
      </c>
      <c r="E35" s="130">
        <f t="shared" si="1"/>
        <v>845.27663893088572</v>
      </c>
      <c r="F35" s="131">
        <f t="shared" si="2"/>
        <v>13376.872097875079</v>
      </c>
      <c r="G35" s="99"/>
      <c r="H35" s="99"/>
      <c r="I35" s="99"/>
    </row>
    <row r="36" spans="1:9" ht="19.5" customHeight="1">
      <c r="A36" s="247"/>
      <c r="B36" s="128">
        <v>22</v>
      </c>
      <c r="C36" s="129">
        <f t="shared" si="3"/>
        <v>940.09096384292548</v>
      </c>
      <c r="D36" s="130">
        <f t="shared" si="0"/>
        <v>89.179147319167214</v>
      </c>
      <c r="E36" s="130">
        <f t="shared" si="1"/>
        <v>850.91181652375838</v>
      </c>
      <c r="F36" s="131">
        <f t="shared" si="2"/>
        <v>12525.960281351321</v>
      </c>
      <c r="G36" s="99"/>
      <c r="H36" s="99"/>
      <c r="I36" s="99"/>
    </row>
    <row r="37" spans="1:9" ht="19.5" customHeight="1">
      <c r="A37" s="247"/>
      <c r="B37" s="128">
        <v>23</v>
      </c>
      <c r="C37" s="129">
        <f t="shared" si="3"/>
        <v>940.09096384292548</v>
      </c>
      <c r="D37" s="130">
        <f t="shared" si="0"/>
        <v>83.506401875675493</v>
      </c>
      <c r="E37" s="130">
        <f t="shared" si="1"/>
        <v>856.58456196725001</v>
      </c>
      <c r="F37" s="131">
        <f t="shared" si="2"/>
        <v>11669.375719384072</v>
      </c>
      <c r="G37" s="99"/>
      <c r="H37" s="99"/>
      <c r="I37" s="99"/>
    </row>
    <row r="38" spans="1:9" ht="19.5" customHeight="1">
      <c r="A38" s="247"/>
      <c r="B38" s="128">
        <v>24</v>
      </c>
      <c r="C38" s="129">
        <f t="shared" si="3"/>
        <v>940.09096384292548</v>
      </c>
      <c r="D38" s="130">
        <f t="shared" si="0"/>
        <v>77.79583812922715</v>
      </c>
      <c r="E38" s="130">
        <f t="shared" si="1"/>
        <v>862.29512571369833</v>
      </c>
      <c r="F38" s="131">
        <f t="shared" si="2"/>
        <v>10807.080593670373</v>
      </c>
      <c r="G38" s="99"/>
      <c r="H38" s="99"/>
      <c r="I38" s="99"/>
    </row>
    <row r="39" spans="1:9" ht="19.5" customHeight="1">
      <c r="A39" s="247"/>
      <c r="B39" s="128">
        <v>25</v>
      </c>
      <c r="C39" s="129">
        <f t="shared" si="3"/>
        <v>940.09096384292548</v>
      </c>
      <c r="D39" s="130">
        <f t="shared" si="0"/>
        <v>72.047203957802495</v>
      </c>
      <c r="E39" s="130">
        <f t="shared" si="1"/>
        <v>868.04375988512311</v>
      </c>
      <c r="F39" s="131">
        <f t="shared" si="2"/>
        <v>9939.0368337852487</v>
      </c>
      <c r="G39" s="99"/>
      <c r="H39" s="99"/>
      <c r="I39" s="99"/>
    </row>
    <row r="40" spans="1:9" ht="19.5" customHeight="1">
      <c r="A40" s="247"/>
      <c r="B40" s="128">
        <v>26</v>
      </c>
      <c r="C40" s="129">
        <f t="shared" si="3"/>
        <v>940.09096384292548</v>
      </c>
      <c r="D40" s="130">
        <f t="shared" si="0"/>
        <v>66.260245558568357</v>
      </c>
      <c r="E40" s="130">
        <f t="shared" si="1"/>
        <v>873.8307182843572</v>
      </c>
      <c r="F40" s="131">
        <f t="shared" si="2"/>
        <v>9065.2061155008923</v>
      </c>
      <c r="G40" s="99"/>
      <c r="H40" s="99"/>
      <c r="I40" s="99"/>
    </row>
    <row r="41" spans="1:9" ht="19.5" customHeight="1">
      <c r="A41" s="247"/>
      <c r="B41" s="128">
        <v>27</v>
      </c>
      <c r="C41" s="129">
        <f t="shared" si="3"/>
        <v>940.09096384292548</v>
      </c>
      <c r="D41" s="130">
        <f t="shared" si="0"/>
        <v>60.434707436672632</v>
      </c>
      <c r="E41" s="130">
        <f t="shared" si="1"/>
        <v>879.65625640625296</v>
      </c>
      <c r="F41" s="131">
        <f t="shared" si="2"/>
        <v>8185.549859094639</v>
      </c>
      <c r="G41" s="99"/>
      <c r="H41" s="99"/>
      <c r="I41" s="99"/>
    </row>
    <row r="42" spans="1:9" ht="19.5" customHeight="1">
      <c r="A42" s="247"/>
      <c r="B42" s="128">
        <v>28</v>
      </c>
      <c r="C42" s="129">
        <f t="shared" si="3"/>
        <v>940.09096384292548</v>
      </c>
      <c r="D42" s="130">
        <f t="shared" si="0"/>
        <v>54.570332393964279</v>
      </c>
      <c r="E42" s="130">
        <f t="shared" si="1"/>
        <v>885.52063144896124</v>
      </c>
      <c r="F42" s="131">
        <f t="shared" si="2"/>
        <v>7300.0292276456776</v>
      </c>
      <c r="G42" s="99"/>
      <c r="H42" s="99"/>
      <c r="I42" s="99"/>
    </row>
    <row r="43" spans="1:9" ht="19.5" customHeight="1">
      <c r="A43" s="247"/>
      <c r="B43" s="128">
        <v>29</v>
      </c>
      <c r="C43" s="129">
        <f t="shared" si="3"/>
        <v>940.09096384292548</v>
      </c>
      <c r="D43" s="130">
        <f t="shared" si="0"/>
        <v>48.666861517637862</v>
      </c>
      <c r="E43" s="130">
        <f t="shared" si="1"/>
        <v>891.42410232528755</v>
      </c>
      <c r="F43" s="131">
        <f t="shared" si="2"/>
        <v>6408.6051253203896</v>
      </c>
      <c r="G43" s="99"/>
      <c r="H43" s="99"/>
      <c r="I43" s="99"/>
    </row>
    <row r="44" spans="1:9" ht="19.5" customHeight="1">
      <c r="A44" s="247"/>
      <c r="B44" s="128">
        <v>30</v>
      </c>
      <c r="C44" s="129">
        <f t="shared" si="3"/>
        <v>940.09096384292548</v>
      </c>
      <c r="D44" s="130">
        <f t="shared" si="0"/>
        <v>42.724034168802611</v>
      </c>
      <c r="E44" s="130">
        <f t="shared" si="1"/>
        <v>897.36692967412296</v>
      </c>
      <c r="F44" s="131">
        <f t="shared" si="2"/>
        <v>5511.2381956462668</v>
      </c>
      <c r="G44" s="99"/>
      <c r="H44" s="99"/>
      <c r="I44" s="99"/>
    </row>
    <row r="45" spans="1:9" ht="19.5" customHeight="1">
      <c r="A45" s="247"/>
      <c r="B45" s="128">
        <v>31</v>
      </c>
      <c r="C45" s="129">
        <f t="shared" si="3"/>
        <v>940.09096384292548</v>
      </c>
      <c r="D45" s="130">
        <f t="shared" si="0"/>
        <v>36.741587970975132</v>
      </c>
      <c r="E45" s="130">
        <f t="shared" si="1"/>
        <v>903.34937587195043</v>
      </c>
      <c r="F45" s="131">
        <f t="shared" si="2"/>
        <v>4607.8888197743163</v>
      </c>
      <c r="G45" s="99"/>
      <c r="H45" s="99"/>
      <c r="I45" s="99"/>
    </row>
    <row r="46" spans="1:9" ht="19.5" customHeight="1">
      <c r="A46" s="247"/>
      <c r="B46" s="128">
        <v>32</v>
      </c>
      <c r="C46" s="129">
        <f t="shared" si="3"/>
        <v>940.09096384292548</v>
      </c>
      <c r="D46" s="130">
        <f t="shared" si="0"/>
        <v>30.719258798495463</v>
      </c>
      <c r="E46" s="130">
        <f t="shared" si="1"/>
        <v>909.37170504443009</v>
      </c>
      <c r="F46" s="131">
        <f t="shared" si="2"/>
        <v>3698.5171147298861</v>
      </c>
      <c r="G46" s="99"/>
      <c r="H46" s="99"/>
      <c r="I46" s="99"/>
    </row>
    <row r="47" spans="1:9" ht="19.5" customHeight="1">
      <c r="A47" s="247"/>
      <c r="B47" s="128">
        <v>33</v>
      </c>
      <c r="C47" s="129">
        <f t="shared" si="3"/>
        <v>940.09096384292548</v>
      </c>
      <c r="D47" s="130">
        <f t="shared" si="0"/>
        <v>24.656780764865925</v>
      </c>
      <c r="E47" s="130">
        <f t="shared" si="1"/>
        <v>915.43418307805962</v>
      </c>
      <c r="F47" s="131">
        <f t="shared" si="2"/>
        <v>2783.0829316518266</v>
      </c>
      <c r="G47" s="99"/>
      <c r="H47" s="99"/>
      <c r="I47" s="99"/>
    </row>
    <row r="48" spans="1:9" ht="19.5" customHeight="1">
      <c r="A48" s="247"/>
      <c r="B48" s="128">
        <v>34</v>
      </c>
      <c r="C48" s="129">
        <f t="shared" si="3"/>
        <v>940.09096384292548</v>
      </c>
      <c r="D48" s="130">
        <f t="shared" si="0"/>
        <v>18.553886211012191</v>
      </c>
      <c r="E48" s="130">
        <f t="shared" si="1"/>
        <v>921.53707763191335</v>
      </c>
      <c r="F48" s="131">
        <f t="shared" si="2"/>
        <v>1861.5458540199133</v>
      </c>
      <c r="G48" s="99"/>
      <c r="H48" s="99"/>
      <c r="I48" s="99"/>
    </row>
    <row r="49" spans="1:9" ht="19.5" customHeight="1">
      <c r="A49" s="247"/>
      <c r="B49" s="128">
        <v>35</v>
      </c>
      <c r="C49" s="129">
        <f t="shared" si="3"/>
        <v>940.09096384292548</v>
      </c>
      <c r="D49" s="130">
        <f t="shared" si="0"/>
        <v>12.410305693466102</v>
      </c>
      <c r="E49" s="130">
        <f t="shared" si="1"/>
        <v>927.6806581494593</v>
      </c>
      <c r="F49" s="131">
        <f t="shared" si="2"/>
        <v>933.86519587045404</v>
      </c>
      <c r="G49" s="99"/>
      <c r="H49" s="99"/>
      <c r="I49" s="99"/>
    </row>
    <row r="50" spans="1:9" ht="19.5" customHeight="1">
      <c r="A50" s="248"/>
      <c r="B50" s="132">
        <v>36</v>
      </c>
      <c r="C50" s="133">
        <f t="shared" si="3"/>
        <v>940.09096384292548</v>
      </c>
      <c r="D50" s="134">
        <f t="shared" si="0"/>
        <v>6.225767972469705</v>
      </c>
      <c r="E50" s="134">
        <f t="shared" si="1"/>
        <v>933.86519587045575</v>
      </c>
      <c r="F50" s="135">
        <f t="shared" si="2"/>
        <v>-1.7053025658242404E-12</v>
      </c>
      <c r="G50" s="99"/>
      <c r="H50" s="99"/>
      <c r="I50" s="99"/>
    </row>
  </sheetData>
  <mergeCells count="6">
    <mergeCell ref="A15:A50"/>
    <mergeCell ref="A1:F1"/>
    <mergeCell ref="A3:F3"/>
    <mergeCell ref="A6:F6"/>
    <mergeCell ref="A9:F9"/>
    <mergeCell ref="A12:F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Ref.Absolutes</vt:lpstr>
      <vt:lpstr>Ex. 1 Nested functions</vt:lpstr>
      <vt:lpstr>Ex. 2 Cond.  "AND"</vt:lpstr>
      <vt:lpstr>Ex. 3 Cond."OR"</vt:lpstr>
      <vt:lpstr>Ex. 4 "Imbriquée" Formula</vt:lpstr>
      <vt:lpstr>FORMULAS "TEXT"</vt:lpstr>
      <vt:lpstr>FINANCE Corrigé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dcterms:created xsi:type="dcterms:W3CDTF">2005-03-24T02:00:13Z</dcterms:created>
  <dcterms:modified xsi:type="dcterms:W3CDTF">2022-03-06T22:03:37Z</dcterms:modified>
</cp:coreProperties>
</file>