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tmp" ContentType="image/png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urie\OneDrive\Bureau\Envoi pour Chloé\New EXCEL ADVANCED 2023\"/>
    </mc:Choice>
  </mc:AlternateContent>
  <xr:revisionPtr revIDLastSave="0" documentId="13_ncr:1_{E243F3AA-E0CD-444F-B05A-58F1EA570A75}" xr6:coauthVersionLast="47" xr6:coauthVersionMax="47" xr10:uidLastSave="{00000000-0000-0000-0000-000000000000}"/>
  <bookViews>
    <workbookView xWindow="-108" yWindow="-108" windowWidth="23256" windowHeight="12456" tabRatio="896" xr2:uid="{00000000-000D-0000-FFFF-FFFF00000000}"/>
  </bookViews>
  <sheets>
    <sheet name="Review 1" sheetId="43" r:id="rId1"/>
    <sheet name="Rate" sheetId="46" r:id="rId2"/>
    <sheet name="Ref.Absolues+Relatives" sheetId="52" r:id="rId3"/>
    <sheet name="TRANSPOSE" sheetId="30" r:id="rId4"/>
    <sheet name="Employees" sheetId="45" r:id="rId5"/>
    <sheet name="TODAY_NOW" sheetId="20" r:id="rId6"/>
    <sheet name="Inscription" sheetId="53" state="hidden" r:id="rId7"/>
    <sheet name="MEFC" sheetId="49" state="hidden" r:id="rId8"/>
    <sheet name="NETWORKDAYS" sheetId="34" r:id="rId9"/>
    <sheet name="Statistics" sheetId="23" r:id="rId10"/>
    <sheet name="SUMIF" sheetId="28" r:id="rId11"/>
    <sheet name="AVERAGEIF" sheetId="24" r:id="rId12"/>
    <sheet name="Text" sheetId="19" r:id="rId13"/>
    <sheet name="Math&amp;Trigo" sheetId="15" state="hidden" r:id="rId14"/>
    <sheet name="Text to columns" sheetId="51" r:id="rId15"/>
    <sheet name="FINANCE" sheetId="18" state="hidden" r:id="rId16"/>
  </sheets>
  <definedNames>
    <definedName name="_xlnm._FilterDatabase" localSheetId="4" hidden="1">Employees!$A$1:$J$122</definedName>
    <definedName name="_xlnm._FilterDatabase" localSheetId="6" hidden="1">Inscription!$A$1:$G$36</definedName>
    <definedName name="_xlnm._FilterDatabase" localSheetId="9" hidden="1">Statistics!$A$1:$F$45</definedName>
    <definedName name="_xlnm._FilterDatabase" localSheetId="10" hidden="1">SUMIF!$A$1:$G$93</definedName>
    <definedName name="cursource" hidden="1">#N/A</definedName>
    <definedName name="int_ext_sel" hidden="1">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9" i="23" l="1"/>
  <c r="L38" i="23"/>
  <c r="L32" i="23"/>
  <c r="L33" i="23"/>
  <c r="L34" i="23"/>
  <c r="L35" i="23"/>
  <c r="L31" i="23"/>
  <c r="A10" i="34"/>
  <c r="A9" i="34"/>
  <c r="A8" i="34"/>
  <c r="B5" i="34"/>
  <c r="A5" i="34"/>
  <c r="B4" i="34"/>
  <c r="A4" i="34"/>
  <c r="B3" i="34"/>
  <c r="A3" i="34"/>
  <c r="B2" i="34"/>
  <c r="A2" i="34"/>
  <c r="C26" i="20"/>
  <c r="E5" i="20"/>
  <c r="E4" i="20"/>
  <c r="E3" i="20"/>
  <c r="E2" i="20"/>
  <c r="B12" i="34" l="1"/>
  <c r="F5" i="20" l="1"/>
  <c r="F4" i="20"/>
  <c r="F3" i="20"/>
  <c r="F2" i="20"/>
  <c r="G4" i="53" l="1"/>
  <c r="C12" i="18" l="1"/>
  <c r="C25" i="49" l="1"/>
  <c r="C24" i="49"/>
  <c r="C24" i="20" l="1"/>
  <c r="C23" i="20"/>
  <c r="C27" i="20" s="1"/>
  <c r="C21" i="24"/>
  <c r="D21" i="24"/>
  <c r="E21" i="24"/>
  <c r="F21" i="24"/>
  <c r="B21" i="24"/>
  <c r="C20" i="24"/>
  <c r="D20" i="24"/>
  <c r="E20" i="24"/>
  <c r="F20" i="24"/>
  <c r="B20" i="24"/>
  <c r="I39" i="23"/>
  <c r="I38" i="23"/>
  <c r="I32" i="23"/>
  <c r="I33" i="23"/>
  <c r="I34" i="23"/>
  <c r="I35" i="23"/>
  <c r="I31" i="23"/>
  <c r="C28" i="20" l="1"/>
  <c r="C29" i="20" s="1"/>
  <c r="G93" i="28" l="1"/>
  <c r="F93" i="28"/>
  <c r="E93" i="28"/>
  <c r="D93" i="28"/>
  <c r="C93" i="28"/>
  <c r="B93" i="28"/>
  <c r="G83" i="28"/>
  <c r="F83" i="28"/>
  <c r="E83" i="28"/>
  <c r="D83" i="28"/>
  <c r="C83" i="28"/>
  <c r="B83" i="28"/>
  <c r="G78" i="28"/>
  <c r="F78" i="28"/>
  <c r="E78" i="28"/>
  <c r="D78" i="28"/>
  <c r="C78" i="28"/>
  <c r="B78" i="28"/>
  <c r="G71" i="28"/>
  <c r="F71" i="28"/>
  <c r="E71" i="28"/>
  <c r="D71" i="28"/>
  <c r="C71" i="28"/>
  <c r="B71" i="28"/>
  <c r="G62" i="28"/>
  <c r="F62" i="28"/>
  <c r="E62" i="28"/>
  <c r="D62" i="28"/>
  <c r="C62" i="28"/>
  <c r="B62" i="28"/>
  <c r="G56" i="28"/>
  <c r="F56" i="28"/>
  <c r="E56" i="28"/>
  <c r="D56" i="28"/>
  <c r="C56" i="28"/>
  <c r="B56" i="28"/>
  <c r="G47" i="28"/>
  <c r="F47" i="28"/>
  <c r="E47" i="28"/>
  <c r="D47" i="28"/>
  <c r="C47" i="28"/>
  <c r="B47" i="28"/>
  <c r="G37" i="28"/>
  <c r="F37" i="28"/>
  <c r="E37" i="28"/>
  <c r="D37" i="28"/>
  <c r="C37" i="28"/>
  <c r="B37" i="28"/>
  <c r="G28" i="28"/>
  <c r="F28" i="28"/>
  <c r="E28" i="28"/>
  <c r="D28" i="28"/>
  <c r="C28" i="28"/>
  <c r="B28" i="28"/>
  <c r="G20" i="28"/>
  <c r="F20" i="28"/>
  <c r="E20" i="28"/>
  <c r="D20" i="28"/>
  <c r="C20" i="28"/>
  <c r="B20" i="28"/>
  <c r="G13" i="28"/>
  <c r="F13" i="28"/>
  <c r="E13" i="28"/>
  <c r="D13" i="28"/>
  <c r="C13" i="28"/>
  <c r="B13" i="28"/>
  <c r="G7" i="28"/>
  <c r="F7" i="28"/>
  <c r="E7" i="28"/>
  <c r="C7" i="28"/>
  <c r="B7" i="28"/>
  <c r="D6" i="28"/>
  <c r="D7" i="28" s="1"/>
  <c r="C105" i="28" l="1"/>
  <c r="E105" i="28"/>
  <c r="D97" i="28"/>
  <c r="D105" i="28"/>
  <c r="F97" i="28"/>
  <c r="F105" i="28"/>
  <c r="B105" i="28"/>
  <c r="G97" i="28"/>
  <c r="G105" i="28"/>
  <c r="C97" i="28"/>
  <c r="E97" i="28"/>
  <c r="B97" i="28"/>
  <c r="C21" i="15"/>
  <c r="D21" i="15"/>
  <c r="E21" i="15"/>
  <c r="F21" i="15"/>
  <c r="B21" i="15"/>
  <c r="E47" i="18" l="1"/>
  <c r="D47" i="18"/>
  <c r="C47" i="18"/>
  <c r="E46" i="18"/>
  <c r="D46" i="18"/>
  <c r="C46" i="18"/>
  <c r="E45" i="18"/>
  <c r="D45" i="18"/>
  <c r="C45" i="18"/>
  <c r="E44" i="18"/>
  <c r="D44" i="18"/>
  <c r="C44" i="18"/>
  <c r="E43" i="18"/>
  <c r="D43" i="18"/>
  <c r="C43" i="18"/>
  <c r="E42" i="18"/>
  <c r="D42" i="18"/>
  <c r="C42" i="18"/>
  <c r="E41" i="18"/>
  <c r="D41" i="18"/>
  <c r="C41" i="18"/>
  <c r="E40" i="18"/>
  <c r="D40" i="18"/>
  <c r="C40" i="18"/>
  <c r="E39" i="18"/>
  <c r="D39" i="18"/>
  <c r="C39" i="18"/>
  <c r="E38" i="18"/>
  <c r="D38" i="18"/>
  <c r="C38" i="18"/>
  <c r="E37" i="18"/>
  <c r="D37" i="18"/>
  <c r="C37" i="18"/>
  <c r="E36" i="18"/>
  <c r="D36" i="18"/>
  <c r="C36" i="18"/>
  <c r="E35" i="18"/>
  <c r="D35" i="18"/>
  <c r="C35" i="18"/>
  <c r="E34" i="18"/>
  <c r="D34" i="18"/>
  <c r="C34" i="18"/>
  <c r="E33" i="18"/>
  <c r="D33" i="18"/>
  <c r="C33" i="18"/>
  <c r="E32" i="18"/>
  <c r="D32" i="18"/>
  <c r="C32" i="18"/>
  <c r="E31" i="18"/>
  <c r="D31" i="18"/>
  <c r="C31" i="18"/>
  <c r="E30" i="18"/>
  <c r="D30" i="18"/>
  <c r="C30" i="18"/>
  <c r="E29" i="18"/>
  <c r="D29" i="18"/>
  <c r="C29" i="18"/>
  <c r="E28" i="18"/>
  <c r="D28" i="18"/>
  <c r="C28" i="18"/>
  <c r="E27" i="18"/>
  <c r="D27" i="18"/>
  <c r="C27" i="18"/>
  <c r="E26" i="18"/>
  <c r="D26" i="18"/>
  <c r="C26" i="18"/>
  <c r="E25" i="18"/>
  <c r="D25" i="18"/>
  <c r="C25" i="18"/>
  <c r="E24" i="18"/>
  <c r="D24" i="18"/>
  <c r="C24" i="18"/>
  <c r="E23" i="18"/>
  <c r="D23" i="18"/>
  <c r="C23" i="18"/>
  <c r="E22" i="18"/>
  <c r="D22" i="18"/>
  <c r="C22" i="18"/>
  <c r="E21" i="18"/>
  <c r="D21" i="18"/>
  <c r="C21" i="18"/>
  <c r="E20" i="18"/>
  <c r="D20" i="18"/>
  <c r="C20" i="18"/>
  <c r="E19" i="18"/>
  <c r="D19" i="18"/>
  <c r="C19" i="18"/>
  <c r="E18" i="18"/>
  <c r="D18" i="18"/>
  <c r="C18" i="18"/>
  <c r="E17" i="18"/>
  <c r="D17" i="18"/>
  <c r="C17" i="18"/>
  <c r="E16" i="18"/>
  <c r="D16" i="18"/>
  <c r="C16" i="18"/>
  <c r="E15" i="18"/>
  <c r="D15" i="18"/>
  <c r="C15" i="18"/>
  <c r="E14" i="18"/>
  <c r="D14" i="18"/>
  <c r="C14" i="18"/>
  <c r="E13" i="18"/>
  <c r="D13" i="18"/>
  <c r="C13" i="18"/>
  <c r="E12" i="18"/>
  <c r="D12" i="18"/>
  <c r="F11" i="18"/>
  <c r="F7" i="18"/>
  <c r="F4" i="18"/>
  <c r="F12" i="18" l="1"/>
  <c r="F13" i="18" s="1"/>
  <c r="F14" i="18" s="1"/>
  <c r="F15" i="18" s="1"/>
  <c r="F16" i="18" s="1"/>
  <c r="F17" i="18" s="1"/>
  <c r="F18" i="18" s="1"/>
  <c r="F19" i="18" s="1"/>
  <c r="F20" i="18" s="1"/>
  <c r="F21" i="18" s="1"/>
  <c r="F22" i="18" s="1"/>
  <c r="F23" i="18" s="1"/>
  <c r="F24" i="18" s="1"/>
  <c r="F25" i="18" s="1"/>
  <c r="F26" i="18" s="1"/>
  <c r="F27" i="18" s="1"/>
  <c r="F28" i="18" s="1"/>
  <c r="F29" i="18" s="1"/>
  <c r="F30" i="18" s="1"/>
  <c r="F31" i="18" s="1"/>
  <c r="F32" i="18" s="1"/>
  <c r="F33" i="18" s="1"/>
  <c r="F34" i="18" s="1"/>
  <c r="F35" i="18" s="1"/>
  <c r="F36" i="18" s="1"/>
  <c r="F37" i="18" s="1"/>
  <c r="F38" i="18" s="1"/>
  <c r="F39" i="18" s="1"/>
  <c r="F40" i="18" s="1"/>
  <c r="F41" i="18" s="1"/>
  <c r="F42" i="18" s="1"/>
  <c r="F43" i="18" s="1"/>
  <c r="F44" i="18" s="1"/>
  <c r="F45" i="18" s="1"/>
  <c r="F46" i="18" s="1"/>
  <c r="F47" i="1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 Richard</author>
  </authors>
  <commentList>
    <comment ref="A9" authorId="0" shapeId="0" xr:uid="{856BD775-6FAB-42CE-A202-232080922BA8}">
      <text>
        <r>
          <rPr>
            <b/>
            <sz val="9"/>
            <color indexed="81"/>
            <rFont val="Tahoma"/>
            <family val="2"/>
          </rPr>
          <t>Murielle Richard:</t>
        </r>
        <r>
          <rPr>
            <sz val="9"/>
            <color indexed="81"/>
            <rFont val="Tahoma"/>
            <family val="2"/>
          </rPr>
          <t xml:space="preserve">
Insert today's date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 Richard</author>
  </authors>
  <commentList>
    <comment ref="C2" authorId="0" shapeId="0" xr:uid="{0DE6FC5E-A77A-4B0D-AC0D-B00D1152BF88}">
      <text>
        <r>
          <rPr>
            <b/>
            <sz val="9"/>
            <color indexed="81"/>
            <rFont val="Tahoma"/>
            <family val="2"/>
          </rPr>
          <t>Murielle Richard:</t>
        </r>
        <r>
          <rPr>
            <sz val="9"/>
            <color indexed="81"/>
            <rFont val="Tahoma"/>
            <family val="2"/>
          </rPr>
          <t xml:space="preserve">
SEE ANSWER ROW 23 TO 26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Murielle Richard</author>
  </authors>
  <commentList>
    <comment ref="G1" authorId="0" shapeId="0" xr:uid="{1FD65BDE-8B1F-4763-8DBE-4F925CCB9516}">
      <text>
        <r>
          <rPr>
            <b/>
            <sz val="9"/>
            <color indexed="81"/>
            <rFont val="Tahoma"/>
            <family val="2"/>
          </rPr>
          <t xml:space="preserve">Instructions:
Separate the data, but you do not want to keep the CUSTOMER NUMBER (Which is in red)
</t>
        </r>
      </text>
    </comment>
  </commentList>
</comments>
</file>

<file path=xl/sharedStrings.xml><?xml version="1.0" encoding="utf-8"?>
<sst xmlns="http://schemas.openxmlformats.org/spreadsheetml/2006/main" count="1128" uniqueCount="542">
  <si>
    <t>TOTAL</t>
  </si>
  <si>
    <t>Toronto</t>
  </si>
  <si>
    <t>New York</t>
  </si>
  <si>
    <t>Ottawa</t>
  </si>
  <si>
    <t>Sherbrooke</t>
  </si>
  <si>
    <t>Gaston Lerout</t>
  </si>
  <si>
    <t>Lyne Gravel</t>
  </si>
  <si>
    <t>Robert Jasmin</t>
  </si>
  <si>
    <t>Lise Lavoie</t>
  </si>
  <si>
    <t>Pierre Béland</t>
  </si>
  <si>
    <t>Capital</t>
  </si>
  <si>
    <t>Paiement mensuel</t>
  </si>
  <si>
    <t>F</t>
  </si>
  <si>
    <t>Joseph</t>
  </si>
  <si>
    <t>Simone</t>
  </si>
  <si>
    <t>Chantal</t>
  </si>
  <si>
    <t>Michelle</t>
  </si>
  <si>
    <t>Denis</t>
  </si>
  <si>
    <t>Normand</t>
  </si>
  <si>
    <t>Nicole</t>
  </si>
  <si>
    <t>Sylvie</t>
  </si>
  <si>
    <t>Michael</t>
  </si>
  <si>
    <t>Roberta</t>
  </si>
  <si>
    <t>Renée</t>
  </si>
  <si>
    <t xml:space="preserve">     Dodd</t>
  </si>
  <si>
    <t xml:space="preserve">Robert </t>
  </si>
  <si>
    <t>Antoine</t>
  </si>
  <si>
    <t xml:space="preserve">Caron                    </t>
  </si>
  <si>
    <t xml:space="preserve">Archambault              </t>
  </si>
  <si>
    <t xml:space="preserve">     Houde                    </t>
  </si>
  <si>
    <t xml:space="preserve">Tremblay                 </t>
  </si>
  <si>
    <t>marie-claude</t>
  </si>
  <si>
    <t xml:space="preserve">Michaud                  </t>
  </si>
  <si>
    <t xml:space="preserve">Maurice                       </t>
  </si>
  <si>
    <t>Doyon</t>
  </si>
  <si>
    <t xml:space="preserve">             Chan </t>
  </si>
  <si>
    <t>Scoccio</t>
  </si>
  <si>
    <t>Day</t>
  </si>
  <si>
    <t>jean-michel</t>
  </si>
  <si>
    <t>1967-08-19</t>
  </si>
  <si>
    <t>1939-12-28</t>
  </si>
  <si>
    <t>1960-08-12</t>
  </si>
  <si>
    <t>1960-07-12</t>
  </si>
  <si>
    <t>1959-10-15</t>
  </si>
  <si>
    <t>Bonus</t>
  </si>
  <si>
    <t>Allaire, Sylvain</t>
  </si>
  <si>
    <t>Allard, Marie</t>
  </si>
  <si>
    <t>Allard, Cosette</t>
  </si>
  <si>
    <t>Amos, Armande</t>
  </si>
  <si>
    <t>Angus, Marie</t>
  </si>
  <si>
    <t>Ayotte, Michelle</t>
  </si>
  <si>
    <t>Babin, Marie</t>
  </si>
  <si>
    <t>Barbeau, France</t>
  </si>
  <si>
    <t>Barbison, Sylvia</t>
  </si>
  <si>
    <t>Barbre, Victor</t>
  </si>
  <si>
    <t>Beaudouin, Robert</t>
  </si>
  <si>
    <t>Bibeau, Michel</t>
  </si>
  <si>
    <t>Bilodeau, Juliette</t>
  </si>
  <si>
    <t>Boivin, Henri</t>
  </si>
  <si>
    <t>Bordeleau, Monique</t>
  </si>
  <si>
    <t>Caron, Patrick</t>
  </si>
  <si>
    <t>Chagrin, Denise</t>
  </si>
  <si>
    <t>Craig, Thérèse</t>
  </si>
  <si>
    <t>Crosby, Sylvie</t>
  </si>
  <si>
    <t>DesBiens, Michel</t>
  </si>
  <si>
    <t>Desforges, Jean</t>
  </si>
  <si>
    <t>Dupuis, Leo</t>
  </si>
  <si>
    <t>Dupuis, Ginette</t>
  </si>
  <si>
    <t>Gingras, Dominique</t>
  </si>
  <si>
    <t>Granger, Louise</t>
  </si>
  <si>
    <t>Guy, Camillia</t>
  </si>
  <si>
    <t>Larose, Françoise</t>
  </si>
  <si>
    <t>Marcoux, Céline</t>
  </si>
  <si>
    <t>Martin, Luigi</t>
  </si>
  <si>
    <t>Noel, Pierre</t>
  </si>
  <si>
    <t>Richard, Paul</t>
  </si>
  <si>
    <t>Roger, Linda</t>
  </si>
  <si>
    <t>Sabin, Denis</t>
  </si>
  <si>
    <t>Sauvé, Michel</t>
  </si>
  <si>
    <t>Savoie, Pierre</t>
  </si>
  <si>
    <t>Smith, Bernard</t>
  </si>
  <si>
    <t>Smith, Lucie</t>
  </si>
  <si>
    <t>Smith, Nancy</t>
  </si>
  <si>
    <t>St-Pierre, Jacques</t>
  </si>
  <si>
    <t>St-Pierre, Sylvie</t>
  </si>
  <si>
    <t>Surin, Simone</t>
  </si>
  <si>
    <t>Therrien, John</t>
  </si>
  <si>
    <t>Thibault, Francine</t>
  </si>
  <si>
    <t>Thibault, Marc</t>
  </si>
  <si>
    <t>Pneumo</t>
  </si>
  <si>
    <t>anna maria</t>
  </si>
  <si>
    <t>Ginette</t>
  </si>
  <si>
    <t>Manon</t>
  </si>
  <si>
    <t>Diane</t>
  </si>
  <si>
    <t>Yves</t>
  </si>
  <si>
    <t>Gagnon</t>
  </si>
  <si>
    <t>Louise</t>
  </si>
  <si>
    <t>Christine</t>
  </si>
  <si>
    <t>Roy</t>
  </si>
  <si>
    <t>Lise</t>
  </si>
  <si>
    <t>DATE</t>
  </si>
  <si>
    <t>GRAND TOTAL</t>
  </si>
  <si>
    <t>VÉRIFICATION DOUBLE</t>
  </si>
  <si>
    <t>Session 1</t>
  </si>
  <si>
    <t>Session 2</t>
  </si>
  <si>
    <t>Session 3</t>
  </si>
  <si>
    <t>POWERPOINT</t>
  </si>
  <si>
    <t>PROV.</t>
  </si>
  <si>
    <t>QC</t>
  </si>
  <si>
    <t>ON</t>
  </si>
  <si>
    <t>AL</t>
  </si>
  <si>
    <t>MA</t>
  </si>
  <si>
    <t>SA</t>
  </si>
  <si>
    <t>NE</t>
  </si>
  <si>
    <t>NB</t>
  </si>
  <si>
    <t>TN</t>
  </si>
  <si>
    <t>IPE</t>
  </si>
  <si>
    <t xml:space="preserve">Nicole      </t>
  </si>
  <si>
    <t xml:space="preserve">jean-pierre      </t>
  </si>
  <si>
    <t xml:space="preserve">Simone    </t>
  </si>
  <si>
    <t>Beaulieu</t>
  </si>
  <si>
    <t>Berger</t>
  </si>
  <si>
    <t>Alvin</t>
  </si>
  <si>
    <t>Laval</t>
  </si>
  <si>
    <t>Tremblay</t>
  </si>
  <si>
    <t>Boucherville</t>
  </si>
  <si>
    <t>Laroche</t>
  </si>
  <si>
    <t>Finance</t>
  </si>
  <si>
    <t>Armand</t>
  </si>
  <si>
    <t>Marketing</t>
  </si>
  <si>
    <t>Nadeau</t>
  </si>
  <si>
    <t>Armande</t>
  </si>
  <si>
    <t>Benoit</t>
  </si>
  <si>
    <t>Pierrot</t>
  </si>
  <si>
    <t>Bernard</t>
  </si>
  <si>
    <t>Brian</t>
  </si>
  <si>
    <t>Dumas</t>
  </si>
  <si>
    <t>Camillia</t>
  </si>
  <si>
    <t>Carole</t>
  </si>
  <si>
    <t>Pierre</t>
  </si>
  <si>
    <t>Catherine</t>
  </si>
  <si>
    <t>Céline</t>
  </si>
  <si>
    <t>Jobin</t>
  </si>
  <si>
    <t>Robichaud</t>
  </si>
  <si>
    <t>Charles</t>
  </si>
  <si>
    <t>Bibok</t>
  </si>
  <si>
    <t>Patry</t>
  </si>
  <si>
    <t>Claude</t>
  </si>
  <si>
    <t>Lajoie</t>
  </si>
  <si>
    <t>Cosette</t>
  </si>
  <si>
    <t>Mondoux</t>
  </si>
  <si>
    <t>Daniel</t>
  </si>
  <si>
    <t>David</t>
  </si>
  <si>
    <t>Lavaltrie</t>
  </si>
  <si>
    <t>Julien</t>
  </si>
  <si>
    <t>Denise</t>
  </si>
  <si>
    <t>Frechette</t>
  </si>
  <si>
    <t>Feldman</t>
  </si>
  <si>
    <t>Dominique</t>
  </si>
  <si>
    <t>France</t>
  </si>
  <si>
    <t>Leblanc</t>
  </si>
  <si>
    <t>Francine</t>
  </si>
  <si>
    <t>Bibeau</t>
  </si>
  <si>
    <t>Françoise</t>
  </si>
  <si>
    <t>Scott</t>
  </si>
  <si>
    <t>Fred</t>
  </si>
  <si>
    <t>Georges</t>
  </si>
  <si>
    <t>Henault</t>
  </si>
  <si>
    <t>Hélène</t>
  </si>
  <si>
    <t>Henri</t>
  </si>
  <si>
    <t>Jacques</t>
  </si>
  <si>
    <t>Danis</t>
  </si>
  <si>
    <t>Jean</t>
  </si>
  <si>
    <t>Marmot</t>
  </si>
  <si>
    <t>Paradis</t>
  </si>
  <si>
    <t>Maxwell</t>
  </si>
  <si>
    <t>John</t>
  </si>
  <si>
    <t>Campanella</t>
  </si>
  <si>
    <t>Josee</t>
  </si>
  <si>
    <t>Laflamme</t>
  </si>
  <si>
    <t>Bruno</t>
  </si>
  <si>
    <t>Juliette</t>
  </si>
  <si>
    <t>Linda</t>
  </si>
  <si>
    <t>Carreau</t>
  </si>
  <si>
    <t>Beaudoin</t>
  </si>
  <si>
    <t>Poiuy</t>
  </si>
  <si>
    <t>Bienvenu</t>
  </si>
  <si>
    <t>Luc</t>
  </si>
  <si>
    <t>Lucie</t>
  </si>
  <si>
    <t>Canuto</t>
  </si>
  <si>
    <t>Luigi</t>
  </si>
  <si>
    <t>Grenier</t>
  </si>
  <si>
    <t>Marc</t>
  </si>
  <si>
    <t>Cole</t>
  </si>
  <si>
    <t>Brière</t>
  </si>
  <si>
    <t>Duchemin</t>
  </si>
  <si>
    <t>Maryline</t>
  </si>
  <si>
    <t>Maurice</t>
  </si>
  <si>
    <t>Michel</t>
  </si>
  <si>
    <t>Gosselin</t>
  </si>
  <si>
    <t>Comtois</t>
  </si>
  <si>
    <t>Monique</t>
  </si>
  <si>
    <t>Nancy</t>
  </si>
  <si>
    <t>Héron</t>
  </si>
  <si>
    <t>Quenelle</t>
  </si>
  <si>
    <t>Pascal</t>
  </si>
  <si>
    <t>Boucher</t>
  </si>
  <si>
    <t>Patrick</t>
  </si>
  <si>
    <t>Paul</t>
  </si>
  <si>
    <t>Pauline</t>
  </si>
  <si>
    <t>Philip</t>
  </si>
  <si>
    <t>Lemieux</t>
  </si>
  <si>
    <t>Lafrance</t>
  </si>
  <si>
    <t>Pierrette</t>
  </si>
  <si>
    <t>Robert</t>
  </si>
  <si>
    <t>Morin</t>
  </si>
  <si>
    <t>Parizeau</t>
  </si>
  <si>
    <t>Sébastien</t>
  </si>
  <si>
    <t>Wong</t>
  </si>
  <si>
    <t>Sheng Shin</t>
  </si>
  <si>
    <t>Stéphane</t>
  </si>
  <si>
    <t>Riendeau</t>
  </si>
  <si>
    <t>Sylvain</t>
  </si>
  <si>
    <t>Dubois</t>
  </si>
  <si>
    <t>Sylvia</t>
  </si>
  <si>
    <t>Dozois-lavoix</t>
  </si>
  <si>
    <t>Thérèse</t>
  </si>
  <si>
    <t>Tony</t>
  </si>
  <si>
    <t>Véronique</t>
  </si>
  <si>
    <t>Henderson</t>
  </si>
  <si>
    <t>Victor</t>
  </si>
  <si>
    <t>Ferrera</t>
  </si>
  <si>
    <t>Blondeau, Nicole</t>
  </si>
  <si>
    <t>Simoneau, Paul</t>
  </si>
  <si>
    <t>Ferland, Donald</t>
  </si>
  <si>
    <t>Caron, Michel</t>
  </si>
  <si>
    <t>Richard, Bertrand</t>
  </si>
  <si>
    <t>Smith, Steeve</t>
  </si>
  <si>
    <t>H1M 3C6</t>
  </si>
  <si>
    <t>H1M 2Y5</t>
  </si>
  <si>
    <t>H1M 1Y4</t>
  </si>
  <si>
    <t>H1K 3G3</t>
  </si>
  <si>
    <t>H1J 2G1</t>
  </si>
  <si>
    <t>H1K 1L1</t>
  </si>
  <si>
    <t>H1K 2V2</t>
  </si>
  <si>
    <t>H1K 2X8</t>
  </si>
  <si>
    <t>H1K 1R2</t>
  </si>
  <si>
    <t>H1K 2R2</t>
  </si>
  <si>
    <t>H1K 1Z4</t>
  </si>
  <si>
    <t>H1K 1H2</t>
  </si>
  <si>
    <t>H1K 1V1</t>
  </si>
  <si>
    <t>CODE POSTAL</t>
  </si>
  <si>
    <t>-1 = 10</t>
  </si>
  <si>
    <t>-2 = 100</t>
  </si>
  <si>
    <t>-3 = 1000</t>
  </si>
  <si>
    <t>-4 = 10 000</t>
  </si>
  <si>
    <t>Dupont</t>
  </si>
  <si>
    <t>Smith</t>
  </si>
  <si>
    <t>Giroux</t>
  </si>
  <si>
    <t>Martine</t>
  </si>
  <si>
    <t>Bureau</t>
  </si>
  <si>
    <t>Binette</t>
  </si>
  <si>
    <t>Johanne</t>
  </si>
  <si>
    <t>Dorval</t>
  </si>
  <si>
    <t>Repentigny</t>
  </si>
  <si>
    <t>Montreal</t>
  </si>
  <si>
    <t>Brossard</t>
  </si>
  <si>
    <t>Mascouche</t>
  </si>
  <si>
    <t>St-Bruno</t>
  </si>
  <si>
    <t>Des Trois Maisons</t>
  </si>
  <si>
    <t>Émile</t>
  </si>
  <si>
    <t>Phase 1 - Inscription</t>
  </si>
  <si>
    <t>Larouche</t>
  </si>
  <si>
    <t>Phase 3 - Step</t>
  </si>
  <si>
    <t>Pendergast</t>
  </si>
  <si>
    <t>Desrosiers</t>
  </si>
  <si>
    <t>Joanne</t>
  </si>
  <si>
    <t>Fournier</t>
  </si>
  <si>
    <t>Marcel</t>
  </si>
  <si>
    <t>Segal</t>
  </si>
  <si>
    <t>Rachel</t>
  </si>
  <si>
    <t>Laroque</t>
  </si>
  <si>
    <t>Roger</t>
  </si>
  <si>
    <t>Valentino</t>
  </si>
  <si>
    <t>Rudolf</t>
  </si>
  <si>
    <t>Lecours</t>
  </si>
  <si>
    <t>Annie</t>
  </si>
  <si>
    <t>Dionne</t>
  </si>
  <si>
    <t>Gagné</t>
  </si>
  <si>
    <t>Chantale</t>
  </si>
  <si>
    <t>pontbriand</t>
  </si>
  <si>
    <t>Édith</t>
  </si>
  <si>
    <t>Trépanier</t>
  </si>
  <si>
    <t>Joséphine</t>
  </si>
  <si>
    <t>Casgrain</t>
  </si>
  <si>
    <t>Laurette</t>
  </si>
  <si>
    <t>Latulippe</t>
  </si>
  <si>
    <t>Chayer</t>
  </si>
  <si>
    <t>Marielle</t>
  </si>
  <si>
    <t>Groleau</t>
  </si>
  <si>
    <t>Labrie</t>
  </si>
  <si>
    <t>Roch</t>
  </si>
  <si>
    <t>Sasseville</t>
  </si>
  <si>
    <t xml:space="preserve">CARDINAL </t>
  </si>
  <si>
    <t>?</t>
  </si>
  <si>
    <t>[hh]:mm</t>
  </si>
  <si>
    <t>=$C$1-B3</t>
  </si>
  <si>
    <t>No Empl.</t>
  </si>
  <si>
    <t>Last name</t>
  </si>
  <si>
    <t>First name</t>
  </si>
  <si>
    <t>City</t>
  </si>
  <si>
    <t>Department</t>
  </si>
  <si>
    <t>Hiring date</t>
  </si>
  <si>
    <t>Number hours</t>
  </si>
  <si>
    <t>Hour rate</t>
  </si>
  <si>
    <t>Salary week</t>
  </si>
  <si>
    <t>Maintenance</t>
  </si>
  <si>
    <t>December</t>
  </si>
  <si>
    <t>Sale</t>
  </si>
  <si>
    <t>February</t>
  </si>
  <si>
    <t>July</t>
  </si>
  <si>
    <t>April</t>
  </si>
  <si>
    <t>Chang</t>
  </si>
  <si>
    <t>Enrico</t>
  </si>
  <si>
    <t>May</t>
  </si>
  <si>
    <t>Houde</t>
  </si>
  <si>
    <t>June</t>
  </si>
  <si>
    <t>Arsenault</t>
  </si>
  <si>
    <t>August</t>
  </si>
  <si>
    <t>September</t>
  </si>
  <si>
    <t>Michaud</t>
  </si>
  <si>
    <t>Mary</t>
  </si>
  <si>
    <t>November</t>
  </si>
  <si>
    <t>October</t>
  </si>
  <si>
    <t>Zech</t>
  </si>
  <si>
    <t>Archambault</t>
  </si>
  <si>
    <t>March</t>
  </si>
  <si>
    <t>Chan</t>
  </si>
  <si>
    <t>Line</t>
  </si>
  <si>
    <t>Caron</t>
  </si>
  <si>
    <t>January</t>
  </si>
  <si>
    <t>Andrea</t>
  </si>
  <si>
    <t>Poulin</t>
  </si>
  <si>
    <t>Karif</t>
  </si>
  <si>
    <t>Lange</t>
  </si>
  <si>
    <t>Anderson</t>
  </si>
  <si>
    <t>Ferrara</t>
  </si>
  <si>
    <t>Hong</t>
  </si>
  <si>
    <t>Dodd</t>
  </si>
  <si>
    <t>Rene</t>
  </si>
  <si>
    <t>Aliette</t>
  </si>
  <si>
    <t>Leo</t>
  </si>
  <si>
    <t>Walters</t>
  </si>
  <si>
    <t>TRAINING IN OFFICE</t>
  </si>
  <si>
    <t>WORD</t>
  </si>
  <si>
    <t>EXCEL</t>
  </si>
  <si>
    <t>ACCESS</t>
  </si>
  <si>
    <t>CANCELLED</t>
  </si>
  <si>
    <t>AVERAGE: SESSION 1 AND SESSION 3</t>
  </si>
  <si>
    <t>INTEREST RATES</t>
  </si>
  <si>
    <t>NAME</t>
  </si>
  <si>
    <t>AMOUNT BORROWED</t>
  </si>
  <si>
    <t>INTEREST TO PAY</t>
  </si>
  <si>
    <t>BILLING 
DATE</t>
  </si>
  <si>
    <t>DEADLINE 1</t>
  </si>
  <si>
    <t>DEADLINE 2</t>
  </si>
  <si>
    <t>DEADLINE 3</t>
  </si>
  <si>
    <t>DEADLINE 4</t>
  </si>
  <si>
    <t>First Name</t>
  </si>
  <si>
    <t>Registration date</t>
  </si>
  <si>
    <t>Winter</t>
  </si>
  <si>
    <t>SELECT ALL DATA (Not the sheet)</t>
  </si>
  <si>
    <t>Summer</t>
  </si>
  <si>
    <t>Autumn</t>
  </si>
  <si>
    <t>Spring</t>
  </si>
  <si>
    <t>ANSWER</t>
  </si>
  <si>
    <t>ANSWER : =B3*$B$1</t>
  </si>
  <si>
    <t>Find the error. The ANSWER is in ROW 6 which is hidden</t>
  </si>
  <si>
    <t>SUM IN CELLS B9 AND C9:</t>
  </si>
  <si>
    <t>MONTHLY BUDGET FOR FOOD</t>
  </si>
  <si>
    <t>MONTH</t>
  </si>
  <si>
    <t>ACTUAL AMOUNT SPENT</t>
  </si>
  <si>
    <t>DIFFERENCE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</si>
  <si>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</si>
  <si>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</si>
  <si>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</si>
  <si>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</si>
  <si>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</si>
  <si>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</si>
  <si>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</si>
  <si>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</si>
  <si>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</si>
  <si>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</si>
  <si>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</si>
  <si>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</si>
  <si>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FORMULA IN C3:</t>
  </si>
  <si>
    <t>DATE OF BIRTH</t>
  </si>
  <si>
    <t>START DATE</t>
  </si>
  <si>
    <t>END DATE</t>
  </si>
  <si>
    <t>ANSWER ROW 2</t>
  </si>
  <si>
    <t>BORROWING FOR A BEAUTIFUL CAR</t>
  </si>
  <si>
    <t>NPER - number of payments to be made based on capital, rate and amount available</t>
  </si>
  <si>
    <t xml:space="preserve">FV - Amount accumulated based on the number of years, rate and amount invested annually	</t>
  </si>
  <si>
    <t xml:space="preserve">PMT - fixed amount to be paid for an amount, rate and number of years		</t>
  </si>
  <si>
    <t>PMT
Monthly</t>
  </si>
  <si>
    <t>IPMT
Interest</t>
  </si>
  <si>
    <t>Interest</t>
  </si>
  <si>
    <t>Nb. Years</t>
  </si>
  <si>
    <t>Today</t>
  </si>
  <si>
    <t>Now</t>
  </si>
  <si>
    <t>Anniversary date</t>
  </si>
  <si>
    <t>Age in days</t>
  </si>
  <si>
    <t>Age in years</t>
  </si>
  <si>
    <t>Rounded age</t>
  </si>
  <si>
    <t>Number of hours</t>
  </si>
  <si>
    <t>Entry</t>
  </si>
  <si>
    <t>Output</t>
  </si>
  <si>
    <t>Nb Hours
Total</t>
  </si>
  <si>
    <t>Total hours</t>
  </si>
  <si>
    <t>Head office</t>
  </si>
  <si>
    <t>Post</t>
  </si>
  <si>
    <t>Name</t>
  </si>
  <si>
    <t>Amount sale</t>
  </si>
  <si>
    <t>SEE ANSWER BELOW</t>
  </si>
  <si>
    <t>COUNTIF</t>
  </si>
  <si>
    <t>SUMIF</t>
  </si>
  <si>
    <t>LARGE</t>
  </si>
  <si>
    <t>SMALL</t>
  </si>
  <si>
    <t>Otherwise: "Effort to do" - or 0 - or ""</t>
  </si>
  <si>
    <t>Bonus: 5%</t>
  </si>
  <si>
    <t>If sales exceed 40 000</t>
  </si>
  <si>
    <t>If the person does not work in Montreal</t>
  </si>
  <si>
    <t>Expenses account : YES</t>
  </si>
  <si>
    <t>If not: NO</t>
  </si>
  <si>
    <t>=IF(B2&lt;&gt;"Montreal";"YES";"NO")</t>
  </si>
  <si>
    <t>Best selling</t>
  </si>
  <si>
    <t>Second best-slling</t>
  </si>
  <si>
    <t>Smallest sale</t>
  </si>
  <si>
    <t>Month or Year</t>
  </si>
  <si>
    <t>Birth Statistics by Province</t>
  </si>
  <si>
    <t>BC</t>
  </si>
  <si>
    <t>AVERAGE (TO BE CHANGE FOR MIN OR MAX)</t>
  </si>
  <si>
    <t>President</t>
  </si>
  <si>
    <t>Executive Director</t>
  </si>
  <si>
    <t>Purchasing Manager</t>
  </si>
  <si>
    <t>Vice-President</t>
  </si>
  <si>
    <t>Second best-selling</t>
  </si>
  <si>
    <t>Second smallest sale</t>
  </si>
  <si>
    <t>ROUND</t>
  </si>
  <si>
    <t>Here is the seniority of 5 people</t>
  </si>
  <si>
    <r>
      <t xml:space="preserve">In </t>
    </r>
    <r>
      <rPr>
        <b/>
        <sz val="10"/>
        <rFont val="Arial"/>
        <family val="2"/>
      </rPr>
      <t>column C</t>
    </r>
    <r>
      <rPr>
        <sz val="10"/>
        <rFont val="Arial"/>
        <family val="2"/>
      </rPr>
      <t>, calculate the number of whole years worked</t>
    </r>
  </si>
  <si>
    <t>How to round - Function or Format?</t>
  </si>
  <si>
    <t>Product 1</t>
  </si>
  <si>
    <t>Product 2</t>
  </si>
  <si>
    <t>Product 3</t>
  </si>
  <si>
    <t>Product 4</t>
  </si>
  <si>
    <t>Product 5</t>
  </si>
  <si>
    <t>Product 6</t>
  </si>
  <si>
    <t>Product 7</t>
  </si>
  <si>
    <t>Product 8</t>
  </si>
  <si>
    <t>Product 9</t>
  </si>
  <si>
    <t>Product 10</t>
  </si>
  <si>
    <t>Price</t>
  </si>
  <si>
    <t>View without decimals</t>
  </si>
  <si>
    <t>Category - Math-Trigo Function - ROUND</t>
  </si>
  <si>
    <t>Category - Math-Trigo Function - ROUNDDOWN</t>
  </si>
  <si>
    <t>Category - Math-Trigo Function - ROUNDUP</t>
  </si>
  <si>
    <t>Price
ROUND</t>
  </si>
  <si>
    <t>Price
ROUNDDOWN</t>
  </si>
  <si>
    <t>Price
ROUNDUP</t>
  </si>
  <si>
    <t>PPMT
Capital</t>
  </si>
  <si>
    <t>Years (Duration)</t>
  </si>
  <si>
    <t>NETWORKDAYS</t>
  </si>
  <si>
    <t>HOLIDAY</t>
  </si>
  <si>
    <t>Language</t>
  </si>
  <si>
    <t>TRIM
Column C</t>
  </si>
  <si>
    <t>TRIM
Column D</t>
  </si>
  <si>
    <t>UPPER
Column G</t>
  </si>
  <si>
    <t>No
Employee</t>
  </si>
  <si>
    <t>PROPER
Column F</t>
  </si>
  <si>
    <t>LEFT
Column H (3)</t>
  </si>
  <si>
    <t>RIGHT
No Employee (2)</t>
  </si>
  <si>
    <t>NEW EMPLOYEE'S CODE
CONCATENER</t>
  </si>
  <si>
    <t>E</t>
  </si>
  <si>
    <t>mike</t>
  </si>
  <si>
    <t>Number of beneficiaries seen in clinic</t>
  </si>
  <si>
    <t>Ophtalmology</t>
  </si>
  <si>
    <t>Urology</t>
  </si>
  <si>
    <t>Pediatrics</t>
  </si>
  <si>
    <t>Geriatrics</t>
  </si>
  <si>
    <t>Period 1</t>
  </si>
  <si>
    <t>Period 2</t>
  </si>
  <si>
    <t>Period 3</t>
  </si>
  <si>
    <t>Period 4</t>
  </si>
  <si>
    <t>Period 5</t>
  </si>
  <si>
    <t>Period 6</t>
  </si>
  <si>
    <t>Period 7</t>
  </si>
  <si>
    <t>Period 8</t>
  </si>
  <si>
    <t>Period 9</t>
  </si>
  <si>
    <t>AVERAGE WITH "0" VALUE</t>
  </si>
  <si>
    <t>AVERAGE EXCLUDING THE VALUE "0"</t>
  </si>
  <si>
    <t>CHEKS AND DEBITS</t>
  </si>
  <si>
    <t>CHARGES AND INTEREST</t>
  </si>
  <si>
    <t>RETURNS FROM SALES</t>
  </si>
  <si>
    <t>PRINTING</t>
  </si>
  <si>
    <t>WEBSITE</t>
  </si>
  <si>
    <t>OTHER CHARGES</t>
  </si>
  <si>
    <t>Phase 2 - Aerobics</t>
  </si>
  <si>
    <t>Phase 2 - Bodybuilding</t>
  </si>
  <si>
    <t>Quebec</t>
  </si>
  <si>
    <t>Category - Math-Trigo Function - INT</t>
  </si>
  <si>
    <t>Season</t>
  </si>
  <si>
    <t>NoParticipant</t>
  </si>
  <si>
    <t>RéfCours</t>
  </si>
  <si>
    <t>Note</t>
  </si>
  <si>
    <t>=IF(D2&gt;40000;D2*5%;0)</t>
  </si>
  <si>
    <t>DESCRIPTION</t>
  </si>
  <si>
    <t>AGE</t>
  </si>
  <si>
    <t>FORMULA</t>
  </si>
  <si>
    <r>
      <t xml:space="preserve">AGE WITH "INT" - GOOD </t>
    </r>
    <r>
      <rPr>
        <b/>
        <sz val="16"/>
        <color theme="4"/>
        <rFont val="Wingdings"/>
        <charset val="2"/>
      </rPr>
      <t>þ</t>
    </r>
  </si>
  <si>
    <r>
      <t xml:space="preserve">AGE FRACTION - GOOD  </t>
    </r>
    <r>
      <rPr>
        <b/>
        <sz val="16"/>
        <color theme="4"/>
        <rFont val="Wingdings"/>
        <charset val="2"/>
      </rPr>
      <t>þ</t>
    </r>
  </si>
  <si>
    <r>
      <t xml:space="preserve">FORMULA USED - NOT GOOD - If the time is not taken into account </t>
    </r>
    <r>
      <rPr>
        <b/>
        <sz val="16"/>
        <color rgb="FFFF0000"/>
        <rFont val="Wingdings"/>
        <charset val="2"/>
      </rPr>
      <t>ý</t>
    </r>
  </si>
  <si>
    <t>=INT((TODAY()-E3+1)/365,25)</t>
  </si>
  <si>
    <t>=INT((TODAY()-E4)/365,25)</t>
  </si>
  <si>
    <t>=DATEDIF(E5;TODAY();"y")</t>
  </si>
  <si>
    <r>
      <t xml:space="preserve">AGE WITH "DATEDIF"- Very GOOD but not in the formulas "DATE" </t>
    </r>
    <r>
      <rPr>
        <b/>
        <sz val="16"/>
        <color theme="4"/>
        <rFont val="Wingdings"/>
        <charset val="2"/>
      </rPr>
      <t>þ</t>
    </r>
  </si>
  <si>
    <t>HOW MANY COURSES ARE OFFERED  (COUNT)</t>
  </si>
  <si>
    <t>SEE THE DIFFERENCE BETWEEN COUNT AND COUNTA</t>
  </si>
  <si>
    <t>Expenses
 account</t>
  </si>
  <si>
    <r>
      <t>Francine Thibault,</t>
    </r>
    <r>
      <rPr>
        <sz val="10"/>
        <color rgb="FFFF0000"/>
        <rFont val="Arial"/>
        <family val="2"/>
      </rPr>
      <t xml:space="preserve"> CL06-001</t>
    </r>
    <r>
      <rPr>
        <sz val="10"/>
        <rFont val="Arial"/>
        <family val="2"/>
      </rPr>
      <t>, BISTRO DES BIÈRES BELGES, 7886 rue San Francisco, Boucherville, QC, J3T 4R8</t>
    </r>
  </si>
  <si>
    <r>
      <t xml:space="preserve">Céline Marcoux, </t>
    </r>
    <r>
      <rPr>
        <sz val="10"/>
        <color rgb="FFFF0000"/>
        <rFont val="Arial"/>
        <family val="2"/>
      </rPr>
      <t>CL06-002</t>
    </r>
    <r>
      <rPr>
        <sz val="10"/>
        <rFont val="Arial"/>
        <family val="2"/>
      </rPr>
      <t>, RESTAURANT LOU NISSARD, 260 Rue Saint-Jean, Longueuil, QC, J4H 2X5</t>
    </r>
  </si>
  <si>
    <r>
      <t xml:space="preserve">France Barbeau, </t>
    </r>
    <r>
      <rPr>
        <sz val="10"/>
        <color rgb="FFFF0000"/>
        <rFont val="Arial"/>
        <family val="2"/>
      </rPr>
      <t>CL06-003</t>
    </r>
    <r>
      <rPr>
        <sz val="10"/>
        <rFont val="Arial"/>
        <family val="2"/>
      </rPr>
      <t>, BOSTON PIZZA, 9534 rue Belleville, Boucherville, QC, J3P 7V5</t>
    </r>
  </si>
  <si>
    <r>
      <t>Cosette Allard,</t>
    </r>
    <r>
      <rPr>
        <sz val="10"/>
        <color rgb="FFFF0000"/>
        <rFont val="Arial"/>
        <family val="2"/>
      </rPr>
      <t xml:space="preserve"> CL06-004</t>
    </r>
    <r>
      <rPr>
        <sz val="10"/>
        <rFont val="Arial"/>
        <family val="2"/>
      </rPr>
      <t>, BISTRO ST-JACQUES, 6710 Rue Saint-Jacques, Montréal, QC, H4B 1V8</t>
    </r>
  </si>
  <si>
    <r>
      <t xml:space="preserve">Joe Bloe, </t>
    </r>
    <r>
      <rPr>
        <sz val="10"/>
        <color rgb="FFFF0000"/>
        <rFont val="Arial"/>
        <family val="2"/>
      </rPr>
      <t>CL06-005</t>
    </r>
    <r>
      <rPr>
        <sz val="10"/>
        <rFont val="Arial"/>
        <family val="2"/>
      </rPr>
      <t>, PIZZA HUT, 3 Rue Papineau, Joliette, QC, J6E 9A1</t>
    </r>
  </si>
  <si>
    <t>AW02345</t>
  </si>
  <si>
    <t>MY00345</t>
  </si>
  <si>
    <t>LI8346</t>
  </si>
  <si>
    <t>Separate the letters from the numbers but keep the "ZERO"</t>
  </si>
  <si>
    <t>REGISTRATION FOR THE YEAR</t>
  </si>
  <si>
    <t>Rounded age - INT</t>
  </si>
  <si>
    <t>=INT(YEARFRAC(E2;TODAY()))</t>
  </si>
  <si>
    <r>
      <t xml:space="preserve">You'll find this format in Cell Format, Number Group, </t>
    </r>
    <r>
      <rPr>
        <b/>
        <sz val="10"/>
        <rFont val="Segoe UI"/>
        <family val="2"/>
      </rPr>
      <t>Custom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</si>
</sst>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8" formatCode="#,##0.00\ &quot;$&quot;_);[Red]\(#,##0.00\ &quot;$&quot;\)"/>
    <numFmt numFmtId="44" formatCode="_ * #,##0.00_)\ &quot;$&quot;_ ;_ * \(#,##0.00\)\ &quot;$&quot;_ ;_ * &quot;-&quot;??_)\ &quot;$&quot;_ ;_ @_ "/>
    <numFmt numFmtId="43" formatCode="_ * #,##0.00_)_ ;_ * \(#,##0.00\)_ ;_ * &quot;-&quot;??_)_ ;_ @_ "/>
    <numFmt numFmtId="164" formatCode="_ * #,##0.00_)\ _$_ ;_ * \(#,##0.00\)\ _$_ ;_ * &quot;-&quot;??_)\ _$_ ;_ @_ "/>
    <numFmt numFmtId="165" formatCode="_-* #,##0.00\ &quot;$&quot;_-;_-* #,##0.00\ &quot;$&quot;\-;_-* &quot;-&quot;??\ &quot;$&quot;_-;_-@_-"/>
    <numFmt numFmtId="166" formatCode="[$-C0C]d\ mmm\ yyyy;@"/>
    <numFmt numFmtId="167" formatCode="[hh]:mm"/>
    <numFmt numFmtId="168" formatCode="[$-F400]h:mm:ss\ AM/PM"/>
    <numFmt numFmtId="169" formatCode="dd\ mmm\.yyyy"/>
    <numFmt numFmtId="170" formatCode="#,##0.00&quot;$&quot;_);\(#,##0.00&quot;$&quot;\)"/>
    <numFmt numFmtId="171" formatCode="_ * #,##0_)\ &quot;$&quot;_ ;_ * \(#,##0\)\ &quot;$&quot;_ ;_ * &quot;-&quot;??_)\ &quot;$&quot;_ ;_ @_ "/>
    <numFmt numFmtId="172" formatCode="_ * #,##0_)\ _$_ ;_ * \(#,##0\)\ _$_ ;_ * &quot;-&quot;??_)\ _$_ ;_ @_ "/>
    <numFmt numFmtId="173" formatCode="#,##0.00\ &quot;$&quot;"/>
    <numFmt numFmtId="174" formatCode="[$-F800]dddd\,\ mmmm\ dd\,\ yyyy"/>
    <numFmt numFmtId="175" formatCode="_-* #,##0\ &quot;$&quot;_-;\-* #,##0\ &quot;$&quot;_-;_-* &quot;-&quot;??\ &quot;$&quot;_-;_-@_-"/>
    <numFmt numFmtId="176" formatCode="[$-1009]mmmm\ d\,\ yyyy;@"/>
    <numFmt numFmtId="177" formatCode="[$$-1009]#,##0;\-[$$-1009]#,##0"/>
  </numFmts>
  <fonts count="62">
    <font>
      <sz val="10"/>
      <name val="Arial"/>
    </font>
    <font>
      <sz val="11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u/>
      <sz val="10"/>
      <color indexed="12"/>
      <name val="Arial"/>
      <family val="2"/>
    </font>
    <font>
      <sz val="10"/>
      <name val="MS Sans Serif"/>
      <family val="2"/>
    </font>
    <font>
      <sz val="12"/>
      <name val="Arial"/>
      <family val="2"/>
    </font>
    <font>
      <b/>
      <sz val="10"/>
      <color indexed="32"/>
      <name val="Arial"/>
      <family val="2"/>
    </font>
    <font>
      <b/>
      <sz val="10"/>
      <color indexed="8"/>
      <name val="Arial"/>
      <family val="2"/>
    </font>
    <font>
      <sz val="10"/>
      <color indexed="56"/>
      <name val="Arial"/>
      <family val="2"/>
    </font>
    <font>
      <b/>
      <sz val="10"/>
      <name val="AR BERKLEY"/>
    </font>
    <font>
      <b/>
      <sz val="10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8"/>
      <name val="Arial"/>
      <family val="2"/>
    </font>
    <font>
      <b/>
      <sz val="24"/>
      <color indexed="56"/>
      <name val="Arial"/>
      <family val="2"/>
    </font>
    <font>
      <sz val="24"/>
      <color indexed="56"/>
      <name val="Arial"/>
      <family val="2"/>
    </font>
    <font>
      <sz val="10"/>
      <name val="Times New Roman"/>
      <family val="1"/>
    </font>
    <font>
      <sz val="1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5" tint="-0.249977111117893"/>
      <name val="Arial"/>
      <family val="2"/>
    </font>
    <font>
      <sz val="10"/>
      <name val="Arial"/>
      <family val="2"/>
    </font>
    <font>
      <i/>
      <u/>
      <sz val="10"/>
      <color indexed="56"/>
      <name val="Arial"/>
      <family val="2"/>
    </font>
    <font>
      <sz val="10"/>
      <name val="Tahoma"/>
      <family val="2"/>
    </font>
    <font>
      <b/>
      <sz val="11"/>
      <name val="Arial"/>
      <family val="2"/>
    </font>
    <font>
      <b/>
      <sz val="15"/>
      <color theme="3"/>
      <name val="Arial"/>
      <family val="2"/>
    </font>
    <font>
      <sz val="11"/>
      <color theme="0"/>
      <name val="Arial"/>
      <family val="2"/>
    </font>
    <font>
      <b/>
      <sz val="11"/>
      <color theme="3"/>
      <name val="Arial"/>
      <family val="2"/>
    </font>
    <font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2"/>
      <name val="Arial"/>
      <family val="2"/>
    </font>
    <font>
      <b/>
      <sz val="22"/>
      <color indexed="8"/>
      <name val="Angelina"/>
    </font>
    <font>
      <b/>
      <sz val="12"/>
      <color indexed="8"/>
      <name val="Arial"/>
      <family val="2"/>
    </font>
    <font>
      <b/>
      <sz val="11"/>
      <color indexed="8"/>
      <name val="Cambria"/>
      <family val="1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theme="0"/>
      <name val="Calibri"/>
      <family val="2"/>
      <scheme val="minor"/>
    </font>
    <font>
      <b/>
      <sz val="13"/>
      <color theme="3"/>
      <name val="Arial"/>
      <family val="2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indexed="56"/>
      <name val="Arial"/>
      <family val="2"/>
    </font>
    <font>
      <b/>
      <sz val="12"/>
      <color theme="1"/>
      <name val="Calibri"/>
      <family val="2"/>
      <scheme val="minor"/>
    </font>
    <font>
      <sz val="8"/>
      <name val="Arial"/>
      <family val="2"/>
    </font>
    <font>
      <sz val="10"/>
      <color rgb="FF000000"/>
      <name val="Arial"/>
      <family val="2"/>
    </font>
    <font>
      <sz val="14"/>
      <color rgb="FFFF0000"/>
      <name val="Segoe UI"/>
      <family val="2"/>
    </font>
    <font>
      <sz val="10"/>
      <name val="Segoe UI"/>
      <family val="2"/>
    </font>
    <font>
      <b/>
      <sz val="18"/>
      <name val="AR BLANCA"/>
    </font>
    <font>
      <sz val="10"/>
      <name val="Arial"/>
      <family val="2"/>
    </font>
    <font>
      <b/>
      <sz val="12"/>
      <color theme="1"/>
      <name val="Arial"/>
      <family val="2"/>
    </font>
    <font>
      <b/>
      <sz val="12"/>
      <color theme="0"/>
      <name val="Arial"/>
      <family val="2"/>
    </font>
    <font>
      <b/>
      <sz val="11"/>
      <color theme="1"/>
      <name val="Calibri"/>
      <family val="2"/>
      <scheme val="minor"/>
    </font>
    <font>
      <b/>
      <sz val="16"/>
      <color theme="4"/>
      <name val="Wingdings"/>
      <charset val="2"/>
    </font>
    <font>
      <b/>
      <sz val="16"/>
      <color rgb="FFFF0000"/>
      <name val="Wingdings"/>
      <charset val="2"/>
    </font>
    <font>
      <sz val="10"/>
      <color rgb="FFFF0000"/>
      <name val="Arial"/>
      <family val="2"/>
    </font>
    <font>
      <b/>
      <sz val="11"/>
      <name val="Segoe UI"/>
      <family val="2"/>
    </font>
    <font>
      <b/>
      <sz val="9"/>
      <color indexed="8"/>
      <name val="Arial"/>
      <family val="2"/>
    </font>
    <font>
      <b/>
      <sz val="10"/>
      <name val="Segoe UI"/>
      <family val="2"/>
    </font>
  </fonts>
  <fills count="2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-0.499984740745262"/>
        <bgColor indexed="64"/>
      </patternFill>
    </fill>
    <fill>
      <gradientFill degree="90">
        <stop position="0">
          <color theme="0"/>
        </stop>
        <stop position="1">
          <color theme="9" tint="0.59999389629810485"/>
        </stop>
      </gradientFill>
    </fill>
    <fill>
      <patternFill patternType="solid">
        <fgColor theme="8" tint="0.79998168889431442"/>
        <bgColor indexed="64"/>
      </patternFill>
    </fill>
    <fill>
      <gradientFill degree="90">
        <stop position="0">
          <color theme="0"/>
        </stop>
        <stop position="1">
          <color theme="8" tint="0.59999389629810485"/>
        </stop>
      </gradientFill>
    </fill>
    <fill>
      <patternFill patternType="lightGrid">
        <fgColor theme="9" tint="0.79998168889431442"/>
        <bgColor theme="8" tint="0.59996337778862885"/>
      </patternFill>
    </fill>
  </fills>
  <borders count="143">
    <border>
      <left/>
      <right/>
      <top/>
      <bottom/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57"/>
      </left>
      <right style="hair">
        <color indexed="57"/>
      </right>
      <top style="medium">
        <color indexed="57"/>
      </top>
      <bottom style="medium">
        <color indexed="57"/>
      </bottom>
      <diagonal/>
    </border>
    <border>
      <left style="double">
        <color indexed="57"/>
      </left>
      <right style="double">
        <color indexed="57"/>
      </right>
      <top style="medium">
        <color indexed="57"/>
      </top>
      <bottom style="hair">
        <color indexed="57"/>
      </bottom>
      <diagonal/>
    </border>
    <border>
      <left style="medium">
        <color indexed="57"/>
      </left>
      <right/>
      <top style="medium">
        <color indexed="57"/>
      </top>
      <bottom style="hair">
        <color indexed="57"/>
      </bottom>
      <diagonal/>
    </border>
    <border>
      <left style="double">
        <color indexed="57"/>
      </left>
      <right style="double">
        <color indexed="57"/>
      </right>
      <top style="hair">
        <color indexed="57"/>
      </top>
      <bottom style="medium">
        <color indexed="57"/>
      </bottom>
      <diagonal/>
    </border>
    <border>
      <left style="double">
        <color indexed="57"/>
      </left>
      <right style="double">
        <color indexed="57"/>
      </right>
      <top/>
      <bottom style="hair">
        <color indexed="57"/>
      </bottom>
      <diagonal/>
    </border>
    <border>
      <left style="double">
        <color indexed="57"/>
      </left>
      <right style="double">
        <color indexed="57"/>
      </right>
      <top style="hair">
        <color indexed="57"/>
      </top>
      <bottom style="hair">
        <color indexed="57"/>
      </bottom>
      <diagonal/>
    </border>
    <border>
      <left style="double">
        <color indexed="57"/>
      </left>
      <right style="double">
        <color indexed="57"/>
      </right>
      <top style="hair">
        <color indexed="57"/>
      </top>
      <bottom/>
      <diagonal/>
    </border>
    <border>
      <left style="medium">
        <color indexed="57"/>
      </left>
      <right/>
      <top style="double">
        <color indexed="57"/>
      </top>
      <bottom style="medium">
        <color indexed="57"/>
      </bottom>
      <diagonal/>
    </border>
    <border>
      <left style="double">
        <color indexed="57"/>
      </left>
      <right style="double">
        <color indexed="57"/>
      </right>
      <top style="double">
        <color indexed="57"/>
      </top>
      <bottom style="medium">
        <color indexed="57"/>
      </bottom>
      <diagonal/>
    </border>
    <border>
      <left style="thin">
        <color indexed="54"/>
      </left>
      <right style="thin">
        <color indexed="54"/>
      </right>
      <top style="thin">
        <color indexed="54"/>
      </top>
      <bottom style="thin">
        <color indexed="54"/>
      </bottom>
      <diagonal/>
    </border>
    <border>
      <left style="thin">
        <color indexed="54"/>
      </left>
      <right style="medium">
        <color indexed="54"/>
      </right>
      <top style="thin">
        <color indexed="54"/>
      </top>
      <bottom style="thin">
        <color indexed="54"/>
      </bottom>
      <diagonal/>
    </border>
    <border>
      <left style="medium">
        <color indexed="54"/>
      </left>
      <right style="thin">
        <color indexed="54"/>
      </right>
      <top style="thin">
        <color indexed="54"/>
      </top>
      <bottom style="medium">
        <color indexed="54"/>
      </bottom>
      <diagonal/>
    </border>
    <border>
      <left style="thin">
        <color indexed="54"/>
      </left>
      <right style="thin">
        <color indexed="54"/>
      </right>
      <top style="thin">
        <color indexed="54"/>
      </top>
      <bottom style="medium">
        <color indexed="54"/>
      </bottom>
      <diagonal/>
    </border>
    <border>
      <left style="thin">
        <color indexed="54"/>
      </left>
      <right style="medium">
        <color indexed="54"/>
      </right>
      <top style="thin">
        <color indexed="54"/>
      </top>
      <bottom style="medium">
        <color indexed="54"/>
      </bottom>
      <diagonal/>
    </border>
    <border>
      <left style="thin">
        <color indexed="60"/>
      </left>
      <right style="hair">
        <color indexed="60"/>
      </right>
      <top style="thin">
        <color indexed="60"/>
      </top>
      <bottom style="hair">
        <color indexed="60"/>
      </bottom>
      <diagonal/>
    </border>
    <border>
      <left style="hair">
        <color indexed="60"/>
      </left>
      <right style="thin">
        <color indexed="60"/>
      </right>
      <top style="thin">
        <color indexed="60"/>
      </top>
      <bottom style="hair">
        <color indexed="60"/>
      </bottom>
      <diagonal/>
    </border>
    <border>
      <left style="thin">
        <color indexed="60"/>
      </left>
      <right style="hair">
        <color indexed="60"/>
      </right>
      <top style="hair">
        <color indexed="60"/>
      </top>
      <bottom style="thin">
        <color indexed="60"/>
      </bottom>
      <diagonal/>
    </border>
    <border>
      <left style="hair">
        <color indexed="60"/>
      </left>
      <right style="thin">
        <color indexed="60"/>
      </right>
      <top style="hair">
        <color indexed="60"/>
      </top>
      <bottom style="thin">
        <color indexed="60"/>
      </bottom>
      <diagonal/>
    </border>
    <border>
      <left style="thin">
        <color indexed="60"/>
      </left>
      <right style="hair">
        <color indexed="60"/>
      </right>
      <top style="hair">
        <color indexed="60"/>
      </top>
      <bottom style="hair">
        <color indexed="60"/>
      </bottom>
      <diagonal/>
    </border>
    <border>
      <left style="hair">
        <color indexed="60"/>
      </left>
      <right style="thin">
        <color indexed="60"/>
      </right>
      <top style="hair">
        <color indexed="60"/>
      </top>
      <bottom style="hair">
        <color indexed="60"/>
      </bottom>
      <diagonal/>
    </border>
    <border>
      <left style="medium">
        <color indexed="60"/>
      </left>
      <right style="hair">
        <color indexed="60"/>
      </right>
      <top style="medium">
        <color indexed="60"/>
      </top>
      <bottom style="medium">
        <color indexed="60"/>
      </bottom>
      <diagonal/>
    </border>
    <border>
      <left style="hair">
        <color indexed="60"/>
      </left>
      <right style="thin">
        <color indexed="60"/>
      </right>
      <top style="medium">
        <color indexed="60"/>
      </top>
      <bottom style="medium">
        <color indexed="60"/>
      </bottom>
      <diagonal/>
    </border>
    <border>
      <left/>
      <right style="medium">
        <color indexed="60"/>
      </right>
      <top style="medium">
        <color indexed="60"/>
      </top>
      <bottom style="medium">
        <color indexed="60"/>
      </bottom>
      <diagonal/>
    </border>
    <border>
      <left style="medium">
        <color indexed="60"/>
      </left>
      <right style="hair">
        <color indexed="60"/>
      </right>
      <top/>
      <bottom style="hair">
        <color indexed="60"/>
      </bottom>
      <diagonal/>
    </border>
    <border>
      <left style="hair">
        <color indexed="60"/>
      </left>
      <right style="thin">
        <color indexed="60"/>
      </right>
      <top/>
      <bottom style="hair">
        <color indexed="60"/>
      </bottom>
      <diagonal/>
    </border>
    <border>
      <left/>
      <right style="medium">
        <color indexed="60"/>
      </right>
      <top/>
      <bottom style="hair">
        <color indexed="60"/>
      </bottom>
      <diagonal/>
    </border>
    <border>
      <left style="medium">
        <color indexed="60"/>
      </left>
      <right style="hair">
        <color indexed="60"/>
      </right>
      <top style="hair">
        <color indexed="60"/>
      </top>
      <bottom style="hair">
        <color indexed="60"/>
      </bottom>
      <diagonal/>
    </border>
    <border>
      <left/>
      <right style="medium">
        <color indexed="60"/>
      </right>
      <top style="hair">
        <color indexed="60"/>
      </top>
      <bottom style="hair">
        <color indexed="60"/>
      </bottom>
      <diagonal/>
    </border>
    <border>
      <left style="medium">
        <color indexed="60"/>
      </left>
      <right style="hair">
        <color indexed="60"/>
      </right>
      <top style="hair">
        <color indexed="60"/>
      </top>
      <bottom/>
      <diagonal/>
    </border>
    <border>
      <left style="hair">
        <color indexed="60"/>
      </left>
      <right style="thin">
        <color indexed="60"/>
      </right>
      <top style="hair">
        <color indexed="60"/>
      </top>
      <bottom/>
      <diagonal/>
    </border>
    <border>
      <left/>
      <right style="medium">
        <color indexed="60"/>
      </right>
      <top style="hair">
        <color indexed="60"/>
      </top>
      <bottom/>
      <diagonal/>
    </border>
    <border>
      <left/>
      <right style="medium">
        <color indexed="60"/>
      </right>
      <top style="double">
        <color indexed="60"/>
      </top>
      <bottom style="medium">
        <color indexed="60"/>
      </bottom>
      <diagonal/>
    </border>
    <border>
      <left style="medium">
        <color indexed="60"/>
      </left>
      <right style="medium">
        <color indexed="60"/>
      </right>
      <top style="medium">
        <color indexed="60"/>
      </top>
      <bottom/>
      <diagonal/>
    </border>
    <border>
      <left style="medium">
        <color indexed="60"/>
      </left>
      <right style="medium">
        <color indexed="60"/>
      </right>
      <top/>
      <bottom/>
      <diagonal/>
    </border>
    <border>
      <left style="medium">
        <color indexed="60"/>
      </left>
      <right style="medium">
        <color indexed="60"/>
      </right>
      <top/>
      <bottom style="medium">
        <color indexed="60"/>
      </bottom>
      <diagonal/>
    </border>
    <border>
      <left style="medium">
        <color indexed="60"/>
      </left>
      <right/>
      <top style="double">
        <color indexed="60"/>
      </top>
      <bottom style="medium">
        <color indexed="60"/>
      </bottom>
      <diagonal/>
    </border>
    <border>
      <left/>
      <right style="thin">
        <color indexed="60"/>
      </right>
      <top style="double">
        <color indexed="60"/>
      </top>
      <bottom style="medium">
        <color indexed="60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theme="6" tint="-0.24994659260841701"/>
      </left>
      <right style="hair">
        <color theme="6" tint="-0.24994659260841701"/>
      </right>
      <top style="hair">
        <color theme="6" tint="-0.24994659260841701"/>
      </top>
      <bottom style="thin">
        <color theme="6" tint="-0.24994659260841701"/>
      </bottom>
      <diagonal/>
    </border>
    <border>
      <left style="hair">
        <color theme="6" tint="-0.24994659260841701"/>
      </left>
      <right style="hair">
        <color theme="6" tint="-0.24994659260841701"/>
      </right>
      <top style="hair">
        <color theme="6" tint="-0.24994659260841701"/>
      </top>
      <bottom style="thin">
        <color theme="6" tint="-0.24994659260841701"/>
      </bottom>
      <diagonal/>
    </border>
    <border>
      <left style="hair">
        <color theme="6" tint="-0.24994659260841701"/>
      </left>
      <right style="thin">
        <color theme="6" tint="-0.24994659260841701"/>
      </right>
      <top style="hair">
        <color theme="6" tint="-0.24994659260841701"/>
      </top>
      <bottom style="thin">
        <color theme="6" tint="-0.24994659260841701"/>
      </bottom>
      <diagonal/>
    </border>
    <border>
      <left style="thin">
        <color theme="6" tint="-0.24994659260841701"/>
      </left>
      <right style="hair">
        <color theme="6" tint="-0.24994659260841701"/>
      </right>
      <top style="hair">
        <color theme="6" tint="-0.24994659260841701"/>
      </top>
      <bottom style="hair">
        <color theme="6" tint="-0.24994659260841701"/>
      </bottom>
      <diagonal/>
    </border>
    <border>
      <left style="hair">
        <color theme="6" tint="-0.24994659260841701"/>
      </left>
      <right style="hair">
        <color theme="6" tint="-0.24994659260841701"/>
      </right>
      <top style="hair">
        <color theme="6" tint="-0.24994659260841701"/>
      </top>
      <bottom style="hair">
        <color theme="6" tint="-0.24994659260841701"/>
      </bottom>
      <diagonal/>
    </border>
    <border>
      <left style="hair">
        <color theme="6" tint="-0.24994659260841701"/>
      </left>
      <right style="thin">
        <color theme="6" tint="-0.24994659260841701"/>
      </right>
      <top style="hair">
        <color theme="6" tint="-0.24994659260841701"/>
      </top>
      <bottom style="hair">
        <color theme="6" tint="-0.24994659260841701"/>
      </bottom>
      <diagonal/>
    </border>
    <border>
      <left style="hair">
        <color theme="6" tint="-0.24994659260841701"/>
      </left>
      <right style="hair">
        <color theme="6" tint="-0.24994659260841701"/>
      </right>
      <top style="thin">
        <color theme="6" tint="-0.24994659260841701"/>
      </top>
      <bottom style="hair">
        <color theme="6" tint="-0.24994659260841701"/>
      </bottom>
      <diagonal/>
    </border>
    <border>
      <left style="hair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hair">
        <color theme="6" tint="-0.24994659260841701"/>
      </bottom>
      <diagonal/>
    </border>
    <border>
      <left style="thin">
        <color theme="6" tint="-0.24994659260841701"/>
      </left>
      <right style="hair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hair">
        <color theme="6" tint="-0.24994659260841701"/>
      </left>
      <right style="hair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hair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6" tint="-0.24994659260841701"/>
      </left>
      <right style="hair">
        <color theme="6" tint="-0.24994659260841701"/>
      </right>
      <top style="thin">
        <color theme="6" tint="-0.24994659260841701"/>
      </top>
      <bottom style="hair">
        <color theme="6" tint="-0.24994659260841701"/>
      </bottom>
      <diagonal/>
    </border>
    <border>
      <left style="double">
        <color theme="4" tint="-0.24994659260841701"/>
      </left>
      <right/>
      <top style="double">
        <color theme="4" tint="-0.24994659260841701"/>
      </top>
      <bottom style="thin">
        <color theme="4" tint="-0.24994659260841701"/>
      </bottom>
      <diagonal/>
    </border>
    <border>
      <left/>
      <right/>
      <top style="double">
        <color theme="4" tint="-0.24994659260841701"/>
      </top>
      <bottom style="thin">
        <color theme="4" tint="-0.24994659260841701"/>
      </bottom>
      <diagonal/>
    </border>
    <border>
      <left/>
      <right style="double">
        <color theme="4" tint="-0.24994659260841701"/>
      </right>
      <top style="double">
        <color theme="4" tint="-0.24994659260841701"/>
      </top>
      <bottom style="thin">
        <color theme="4" tint="-0.24994659260841701"/>
      </bottom>
      <diagonal/>
    </border>
    <border>
      <left style="double">
        <color theme="4" tint="-0.24994659260841701"/>
      </left>
      <right/>
      <top style="thin">
        <color theme="4" tint="-0.24994659260841701"/>
      </top>
      <bottom style="thin">
        <color theme="4" tint="-0.24994659260841701"/>
      </bottom>
      <diagonal/>
    </border>
    <border>
      <left/>
      <right/>
      <top style="thin">
        <color theme="4" tint="-0.24994659260841701"/>
      </top>
      <bottom style="thin">
        <color theme="4" tint="-0.24994659260841701"/>
      </bottom>
      <diagonal/>
    </border>
    <border>
      <left/>
      <right style="double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double">
        <color theme="4" tint="-0.24994659260841701"/>
      </left>
      <right/>
      <top style="thin">
        <color theme="4" tint="-0.24994659260841701"/>
      </top>
      <bottom style="double">
        <color theme="4" tint="-0.24994659260841701"/>
      </bottom>
      <diagonal/>
    </border>
    <border>
      <left/>
      <right/>
      <top style="thin">
        <color theme="4" tint="-0.24994659260841701"/>
      </top>
      <bottom style="double">
        <color theme="4" tint="-0.24994659260841701"/>
      </bottom>
      <diagonal/>
    </border>
    <border>
      <left/>
      <right style="double">
        <color theme="4" tint="-0.24994659260841701"/>
      </right>
      <top style="thin">
        <color theme="4" tint="-0.24994659260841701"/>
      </top>
      <bottom style="double">
        <color theme="4" tint="-0.24994659260841701"/>
      </bottom>
      <diagonal/>
    </border>
    <border>
      <left style="thick">
        <color theme="3" tint="0.39994506668294322"/>
      </left>
      <right style="thin">
        <color theme="3" tint="0.39994506668294322"/>
      </right>
      <top style="thick">
        <color theme="3" tint="0.39994506668294322"/>
      </top>
      <bottom style="thin">
        <color theme="3" tint="0.39994506668294322"/>
      </bottom>
      <diagonal/>
    </border>
    <border>
      <left style="thin">
        <color theme="3" tint="0.39994506668294322"/>
      </left>
      <right style="thin">
        <color theme="3" tint="0.39994506668294322"/>
      </right>
      <top style="thick">
        <color theme="3" tint="0.39994506668294322"/>
      </top>
      <bottom style="thin">
        <color theme="3" tint="0.39994506668294322"/>
      </bottom>
      <diagonal/>
    </border>
    <border>
      <left style="thin">
        <color theme="3" tint="0.39994506668294322"/>
      </left>
      <right style="thick">
        <color theme="3" tint="0.39994506668294322"/>
      </right>
      <top style="thick">
        <color theme="3" tint="0.39994506668294322"/>
      </top>
      <bottom style="thin">
        <color theme="3" tint="0.39994506668294322"/>
      </bottom>
      <diagonal/>
    </border>
    <border>
      <left style="thick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94506668294322"/>
      </left>
      <right style="thick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ck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thick">
        <color theme="3" tint="0.39994506668294322"/>
      </bottom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thick">
        <color theme="3" tint="0.39994506668294322"/>
      </bottom>
      <diagonal/>
    </border>
    <border>
      <left style="thin">
        <color theme="3" tint="0.39994506668294322"/>
      </left>
      <right style="thick">
        <color theme="3" tint="0.39994506668294322"/>
      </right>
      <top style="thin">
        <color theme="3" tint="0.39994506668294322"/>
      </top>
      <bottom style="thick">
        <color theme="3" tint="0.39994506668294322"/>
      </bottom>
      <diagonal/>
    </border>
    <border>
      <left style="medium">
        <color indexed="57"/>
      </left>
      <right/>
      <top style="hair">
        <color indexed="57"/>
      </top>
      <bottom style="hair">
        <color indexed="57"/>
      </bottom>
      <diagonal/>
    </border>
    <border>
      <left style="medium">
        <color indexed="57"/>
      </left>
      <right/>
      <top style="hair">
        <color indexed="57"/>
      </top>
      <bottom/>
      <diagonal/>
    </border>
    <border>
      <left style="hair">
        <color indexed="57"/>
      </left>
      <right style="hair">
        <color indexed="57"/>
      </right>
      <top style="medium">
        <color indexed="57"/>
      </top>
      <bottom/>
      <diagonal/>
    </border>
    <border>
      <left style="hair">
        <color indexed="57"/>
      </left>
      <right/>
      <top style="medium">
        <color indexed="57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theme="4" tint="-0.24994659260841701"/>
      </left>
      <right style="medium">
        <color theme="4" tint="-0.24994659260841701"/>
      </right>
      <top style="hair">
        <color theme="4" tint="-0.24994659260841701"/>
      </top>
      <bottom style="hair">
        <color theme="4" tint="-0.24994659260841701"/>
      </bottom>
      <diagonal/>
    </border>
    <border>
      <left style="medium">
        <color theme="4" tint="-0.24994659260841701"/>
      </left>
      <right style="hair">
        <color theme="4" tint="-0.24994659260841701"/>
      </right>
      <top style="medium">
        <color theme="4" tint="-0.24994659260841701"/>
      </top>
      <bottom style="medium">
        <color theme="4" tint="-0.24994659260841701"/>
      </bottom>
      <diagonal/>
    </border>
    <border>
      <left style="hair">
        <color theme="4" tint="-0.24994659260841701"/>
      </left>
      <right style="hair">
        <color theme="4" tint="-0.24994659260841701"/>
      </right>
      <top style="medium">
        <color theme="4" tint="-0.24994659260841701"/>
      </top>
      <bottom style="medium">
        <color theme="4" tint="-0.24994659260841701"/>
      </bottom>
      <diagonal/>
    </border>
    <border>
      <left style="hair">
        <color theme="4" tint="-0.24994659260841701"/>
      </left>
      <right style="medium">
        <color theme="4" tint="-0.24994659260841701"/>
      </right>
      <top style="medium">
        <color theme="4" tint="-0.24994659260841701"/>
      </top>
      <bottom style="medium">
        <color theme="4" tint="-0.24994659260841701"/>
      </bottom>
      <diagonal/>
    </border>
    <border>
      <left/>
      <right/>
      <top/>
      <bottom style="thick">
        <color theme="4"/>
      </bottom>
      <diagonal/>
    </border>
    <border>
      <left style="medium">
        <color theme="4" tint="-0.24994659260841701"/>
      </left>
      <right style="hair">
        <color theme="4" tint="-0.24994659260841701"/>
      </right>
      <top style="medium">
        <color theme="4" tint="-0.24994659260841701"/>
      </top>
      <bottom/>
      <diagonal/>
    </border>
    <border>
      <left style="hair">
        <color theme="4" tint="-0.24994659260841701"/>
      </left>
      <right style="hair">
        <color theme="4" tint="-0.24994659260841701"/>
      </right>
      <top style="medium">
        <color theme="4" tint="-0.24994659260841701"/>
      </top>
      <bottom/>
      <diagonal/>
    </border>
    <border>
      <left style="hair">
        <color theme="4" tint="-0.24994659260841701"/>
      </left>
      <right style="medium">
        <color theme="4" tint="-0.24994659260841701"/>
      </right>
      <top style="medium">
        <color theme="4" tint="-0.24994659260841701"/>
      </top>
      <bottom/>
      <diagonal/>
    </border>
    <border>
      <left style="medium">
        <color theme="4" tint="-0.24994659260841701"/>
      </left>
      <right style="medium">
        <color theme="4" tint="-0.24994659260841701"/>
      </right>
      <top style="medium">
        <color theme="4" tint="-0.24994659260841701"/>
      </top>
      <bottom style="hair">
        <color theme="4" tint="-0.24994659260841701"/>
      </bottom>
      <diagonal/>
    </border>
    <border>
      <left/>
      <right style="hair">
        <color theme="4" tint="-0.24994659260841701"/>
      </right>
      <top style="hair">
        <color theme="4" tint="-0.24994659260841701"/>
      </top>
      <bottom style="hair">
        <color theme="4" tint="-0.24994659260841701"/>
      </bottom>
      <diagonal/>
    </border>
    <border>
      <left style="medium">
        <color theme="4" tint="-0.24994659260841701"/>
      </left>
      <right style="medium">
        <color theme="4" tint="-0.24994659260841701"/>
      </right>
      <top style="hair">
        <color theme="4" tint="-0.24994659260841701"/>
      </top>
      <bottom style="hair">
        <color theme="4" tint="-0.24994659260841701"/>
      </bottom>
      <diagonal/>
    </border>
    <border>
      <left style="medium">
        <color theme="4" tint="-0.24994659260841701"/>
      </left>
      <right style="medium">
        <color theme="4" tint="-0.24994659260841701"/>
      </right>
      <top style="hair">
        <color theme="4" tint="-0.24994659260841701"/>
      </top>
      <bottom style="medium">
        <color theme="4" tint="-0.24994659260841701"/>
      </bottom>
      <diagonal/>
    </border>
    <border>
      <left/>
      <right style="hair">
        <color theme="4" tint="-0.24994659260841701"/>
      </right>
      <top style="hair">
        <color theme="4" tint="-0.24994659260841701"/>
      </top>
      <bottom style="medium">
        <color theme="4" tint="-0.24994659260841701"/>
      </bottom>
      <diagonal/>
    </border>
    <border>
      <left style="hair">
        <color theme="4" tint="-0.24994659260841701"/>
      </left>
      <right style="medium">
        <color theme="4" tint="-0.24994659260841701"/>
      </right>
      <top style="hair">
        <color theme="4" tint="-0.24994659260841701"/>
      </top>
      <bottom style="medium">
        <color theme="4" tint="-0.24994659260841701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theme="3"/>
      </left>
      <right/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2" tint="-9.9948118533890809E-2"/>
      </bottom>
      <diagonal/>
    </border>
    <border>
      <left style="thin">
        <color theme="3"/>
      </left>
      <right style="thin">
        <color theme="3"/>
      </right>
      <top style="thin">
        <color theme="2" tint="-9.9948118533890809E-2"/>
      </top>
      <bottom style="thin">
        <color theme="2" tint="-9.9948118533890809E-2"/>
      </bottom>
      <diagonal/>
    </border>
    <border>
      <left style="thin">
        <color theme="3"/>
      </left>
      <right style="thin">
        <color theme="3"/>
      </right>
      <top style="thin">
        <color theme="2" tint="-9.9948118533890809E-2"/>
      </top>
      <bottom style="thin">
        <color theme="3"/>
      </bottom>
      <diagonal/>
    </border>
    <border>
      <left/>
      <right style="medium">
        <color rgb="FF8D6974"/>
      </right>
      <top/>
      <bottom style="medium">
        <color rgb="FF8D6974"/>
      </bottom>
      <diagonal/>
    </border>
    <border>
      <left/>
      <right/>
      <top/>
      <bottom style="thin">
        <color indexed="54"/>
      </bottom>
      <diagonal/>
    </border>
    <border>
      <left style="double">
        <color indexed="57"/>
      </left>
      <right style="double">
        <color indexed="57"/>
      </right>
      <top style="double">
        <color indexed="57"/>
      </top>
      <bottom style="double">
        <color indexed="57"/>
      </bottom>
      <diagonal/>
    </border>
    <border>
      <left style="double">
        <color indexed="57"/>
      </left>
      <right style="thin">
        <color indexed="57"/>
      </right>
      <top style="double">
        <color indexed="57"/>
      </top>
      <bottom style="thin">
        <color indexed="57"/>
      </bottom>
      <diagonal/>
    </border>
    <border>
      <left style="thin">
        <color indexed="57"/>
      </left>
      <right style="thin">
        <color indexed="57"/>
      </right>
      <top style="double">
        <color indexed="57"/>
      </top>
      <bottom style="thin">
        <color indexed="57"/>
      </bottom>
      <diagonal/>
    </border>
    <border>
      <left style="thin">
        <color indexed="57"/>
      </left>
      <right style="double">
        <color indexed="57"/>
      </right>
      <top style="double">
        <color indexed="57"/>
      </top>
      <bottom style="thin">
        <color indexed="57"/>
      </bottom>
      <diagonal/>
    </border>
    <border>
      <left style="double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57"/>
      </left>
      <right style="double">
        <color indexed="57"/>
      </right>
      <top style="thin">
        <color indexed="57"/>
      </top>
      <bottom style="thin">
        <color indexed="57"/>
      </bottom>
      <diagonal/>
    </border>
    <border>
      <left style="double">
        <color indexed="57"/>
      </left>
      <right style="thin">
        <color indexed="57"/>
      </right>
      <top style="thin">
        <color indexed="57"/>
      </top>
      <bottom style="double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double">
        <color indexed="57"/>
      </bottom>
      <diagonal/>
    </border>
    <border>
      <left style="thin">
        <color indexed="57"/>
      </left>
      <right style="double">
        <color indexed="57"/>
      </right>
      <top style="thin">
        <color indexed="57"/>
      </top>
      <bottom style="double">
        <color indexed="57"/>
      </bottom>
      <diagonal/>
    </border>
    <border>
      <left style="double">
        <color indexed="57"/>
      </left>
      <right style="double">
        <color indexed="57"/>
      </right>
      <top style="thin">
        <color indexed="57"/>
      </top>
      <bottom style="thin">
        <color indexed="57"/>
      </bottom>
      <diagonal/>
    </border>
    <border>
      <left style="double">
        <color indexed="57"/>
      </left>
      <right style="double">
        <color indexed="57"/>
      </right>
      <top style="thin">
        <color indexed="57"/>
      </top>
      <bottom style="double">
        <color indexed="57"/>
      </bottom>
      <diagonal/>
    </border>
    <border>
      <left style="double">
        <color indexed="57"/>
      </left>
      <right style="double">
        <color indexed="57"/>
      </right>
      <top/>
      <bottom style="thin">
        <color indexed="57"/>
      </bottom>
      <diagonal/>
    </border>
    <border>
      <left style="thick">
        <color theme="8" tint="0.39994506668294322"/>
      </left>
      <right style="thin">
        <color theme="8" tint="0.39994506668294322"/>
      </right>
      <top style="thick">
        <color theme="8" tint="0.39994506668294322"/>
      </top>
      <bottom style="double">
        <color theme="8" tint="0.39991454817346722"/>
      </bottom>
      <diagonal/>
    </border>
    <border>
      <left style="thin">
        <color theme="8" tint="0.39994506668294322"/>
      </left>
      <right style="thin">
        <color theme="8" tint="0.39994506668294322"/>
      </right>
      <top style="thick">
        <color theme="8" tint="0.39994506668294322"/>
      </top>
      <bottom style="double">
        <color theme="8" tint="0.39991454817346722"/>
      </bottom>
      <diagonal/>
    </border>
    <border>
      <left style="thin">
        <color theme="8" tint="0.39994506668294322"/>
      </left>
      <right style="thin">
        <color theme="8" tint="0.39991454817346722"/>
      </right>
      <top style="thick">
        <color theme="8" tint="0.39994506668294322"/>
      </top>
      <bottom style="double">
        <color theme="8" tint="0.39991454817346722"/>
      </bottom>
      <diagonal/>
    </border>
    <border>
      <left style="thin">
        <color theme="8" tint="0.39991454817346722"/>
      </left>
      <right style="thick">
        <color theme="8" tint="0.39991454817346722"/>
      </right>
      <top style="thick">
        <color theme="8" tint="0.39994506668294322"/>
      </top>
      <bottom style="double">
        <color theme="8" tint="0.39991454817346722"/>
      </bottom>
      <diagonal/>
    </border>
    <border>
      <left style="thick">
        <color theme="8" tint="0.39994506668294322"/>
      </left>
      <right style="thin">
        <color theme="8" tint="0.39994506668294322"/>
      </right>
      <top/>
      <bottom style="thin">
        <color theme="8" tint="0.39994506668294322"/>
      </bottom>
      <diagonal/>
    </border>
    <border>
      <left style="thin">
        <color theme="8" tint="0.39994506668294322"/>
      </left>
      <right style="thin">
        <color theme="8" tint="0.39994506668294322"/>
      </right>
      <top/>
      <bottom style="thin">
        <color theme="8" tint="0.39994506668294322"/>
      </bottom>
      <diagonal/>
    </border>
    <border>
      <left style="thin">
        <color theme="8" tint="0.39994506668294322"/>
      </left>
      <right style="thin">
        <color theme="8" tint="0.39991454817346722"/>
      </right>
      <top/>
      <bottom style="thin">
        <color theme="8" tint="0.39994506668294322"/>
      </bottom>
      <diagonal/>
    </border>
    <border>
      <left style="thin">
        <color theme="8" tint="0.39991454817346722"/>
      </left>
      <right style="thick">
        <color theme="8" tint="0.39991454817346722"/>
      </right>
      <top/>
      <bottom style="thin">
        <color theme="8" tint="0.39994506668294322"/>
      </bottom>
      <diagonal/>
    </border>
    <border>
      <left style="thick">
        <color theme="8" tint="0.39994506668294322"/>
      </left>
      <right style="thin">
        <color theme="8" tint="0.39994506668294322"/>
      </right>
      <top style="thin">
        <color theme="8" tint="0.39994506668294322"/>
      </top>
      <bottom style="thin">
        <color theme="8" tint="0.39994506668294322"/>
      </bottom>
      <diagonal/>
    </border>
    <border>
      <left style="thin">
        <color theme="8" tint="0.39994506668294322"/>
      </left>
      <right style="thin">
        <color theme="8" tint="0.39994506668294322"/>
      </right>
      <top style="thin">
        <color theme="8" tint="0.39994506668294322"/>
      </top>
      <bottom style="thin">
        <color theme="8" tint="0.39994506668294322"/>
      </bottom>
      <diagonal/>
    </border>
    <border>
      <left style="thin">
        <color theme="8" tint="0.39994506668294322"/>
      </left>
      <right style="thin">
        <color theme="8" tint="0.39991454817346722"/>
      </right>
      <top style="thin">
        <color theme="8" tint="0.39994506668294322"/>
      </top>
      <bottom style="thin">
        <color theme="8" tint="0.39994506668294322"/>
      </bottom>
      <diagonal/>
    </border>
    <border>
      <left style="thin">
        <color theme="8" tint="0.39991454817346722"/>
      </left>
      <right style="thick">
        <color theme="8" tint="0.39991454817346722"/>
      </right>
      <top style="thin">
        <color theme="8" tint="0.39994506668294322"/>
      </top>
      <bottom style="thin">
        <color theme="8" tint="0.39994506668294322"/>
      </bottom>
      <diagonal/>
    </border>
    <border>
      <left style="thick">
        <color theme="8" tint="0.39994506668294322"/>
      </left>
      <right style="thin">
        <color theme="8" tint="0.39994506668294322"/>
      </right>
      <top style="thin">
        <color theme="8" tint="0.39994506668294322"/>
      </top>
      <bottom style="thick">
        <color theme="8" tint="0.39991454817346722"/>
      </bottom>
      <diagonal/>
    </border>
    <border>
      <left style="thin">
        <color theme="8" tint="0.39994506668294322"/>
      </left>
      <right style="thin">
        <color theme="8" tint="0.39994506668294322"/>
      </right>
      <top style="thin">
        <color theme="8" tint="0.39994506668294322"/>
      </top>
      <bottom style="thick">
        <color theme="8" tint="0.39991454817346722"/>
      </bottom>
      <diagonal/>
    </border>
    <border>
      <left style="thin">
        <color theme="8" tint="0.39994506668294322"/>
      </left>
      <right style="thin">
        <color theme="8" tint="0.39991454817346722"/>
      </right>
      <top style="thin">
        <color theme="8" tint="0.39994506668294322"/>
      </top>
      <bottom style="thick">
        <color theme="8" tint="0.39991454817346722"/>
      </bottom>
      <diagonal/>
    </border>
    <border>
      <left style="thin">
        <color theme="8" tint="0.39991454817346722"/>
      </left>
      <right style="thick">
        <color theme="8" tint="0.39991454817346722"/>
      </right>
      <top style="thin">
        <color theme="8" tint="0.39994506668294322"/>
      </top>
      <bottom style="thick">
        <color theme="8" tint="0.39991454817346722"/>
      </bottom>
      <diagonal/>
    </border>
    <border>
      <left style="medium">
        <color theme="8" tint="0.39991454817346722"/>
      </left>
      <right style="thin">
        <color theme="8" tint="0.39994506668294322"/>
      </right>
      <top/>
      <bottom style="thin">
        <color theme="8" tint="0.39994506668294322"/>
      </bottom>
      <diagonal/>
    </border>
    <border>
      <left style="double">
        <color theme="8" tint="0.39994506668294322"/>
      </left>
      <right style="thin">
        <color theme="8" tint="0.39994506668294322"/>
      </right>
      <top style="double">
        <color theme="8" tint="0.39994506668294322"/>
      </top>
      <bottom style="thin">
        <color theme="8" tint="0.39994506668294322"/>
      </bottom>
      <diagonal/>
    </border>
    <border>
      <left style="thin">
        <color theme="8" tint="0.39994506668294322"/>
      </left>
      <right style="thin">
        <color theme="8" tint="0.39994506668294322"/>
      </right>
      <top style="double">
        <color theme="8" tint="0.39994506668294322"/>
      </top>
      <bottom style="thin">
        <color theme="8" tint="0.39994506668294322"/>
      </bottom>
      <diagonal/>
    </border>
    <border>
      <left style="thin">
        <color theme="8" tint="0.39994506668294322"/>
      </left>
      <right style="double">
        <color theme="8" tint="0.39994506668294322"/>
      </right>
      <top style="double">
        <color theme="8" tint="0.39994506668294322"/>
      </top>
      <bottom style="thin">
        <color theme="8" tint="0.39994506668294322"/>
      </bottom>
      <diagonal/>
    </border>
    <border>
      <left style="double">
        <color theme="8" tint="0.39994506668294322"/>
      </left>
      <right style="thin">
        <color theme="8" tint="0.39994506668294322"/>
      </right>
      <top style="thin">
        <color theme="8" tint="0.39994506668294322"/>
      </top>
      <bottom style="thin">
        <color theme="8" tint="0.39994506668294322"/>
      </bottom>
      <diagonal/>
    </border>
    <border>
      <left style="thin">
        <color theme="8" tint="0.39994506668294322"/>
      </left>
      <right style="double">
        <color theme="8" tint="0.39994506668294322"/>
      </right>
      <top style="thin">
        <color theme="8" tint="0.39994506668294322"/>
      </top>
      <bottom style="thin">
        <color theme="8" tint="0.39994506668294322"/>
      </bottom>
      <diagonal/>
    </border>
    <border>
      <left style="double">
        <color theme="8" tint="0.39994506668294322"/>
      </left>
      <right style="thin">
        <color theme="8" tint="0.39994506668294322"/>
      </right>
      <top style="thin">
        <color theme="8" tint="0.39994506668294322"/>
      </top>
      <bottom style="double">
        <color theme="8" tint="0.39994506668294322"/>
      </bottom>
      <diagonal/>
    </border>
    <border>
      <left style="thin">
        <color theme="8" tint="0.39994506668294322"/>
      </left>
      <right style="thin">
        <color theme="8" tint="0.39994506668294322"/>
      </right>
      <top style="thin">
        <color theme="8" tint="0.39994506668294322"/>
      </top>
      <bottom style="double">
        <color theme="8" tint="0.39994506668294322"/>
      </bottom>
      <diagonal/>
    </border>
    <border>
      <left style="thin">
        <color theme="8" tint="0.39994506668294322"/>
      </left>
      <right style="double">
        <color theme="8" tint="0.39994506668294322"/>
      </right>
      <top style="thin">
        <color theme="8" tint="0.39994506668294322"/>
      </top>
      <bottom style="double">
        <color theme="8" tint="0.39994506668294322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 style="thin">
        <color theme="3"/>
      </left>
      <right style="thin">
        <color theme="3"/>
      </right>
      <top/>
      <bottom style="thin">
        <color theme="2" tint="-9.9948118533890809E-2"/>
      </bottom>
      <diagonal/>
    </border>
    <border>
      <left/>
      <right/>
      <top style="thin">
        <color theme="8" tint="0.39994506668294322"/>
      </top>
      <bottom style="thin">
        <color theme="8" tint="0.39994506668294322"/>
      </bottom>
      <diagonal/>
    </border>
    <border>
      <left/>
      <right/>
      <top/>
      <bottom style="double">
        <color theme="4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 style="thin">
        <color theme="3"/>
      </bottom>
      <diagonal/>
    </border>
  </borders>
  <cellStyleXfs count="56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164" fontId="3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4" fillId="0" borderId="0"/>
    <xf numFmtId="0" fontId="3" fillId="0" borderId="0"/>
    <xf numFmtId="0" fontId="21" fillId="0" borderId="0"/>
    <xf numFmtId="0" fontId="9" fillId="0" borderId="0"/>
    <xf numFmtId="0" fontId="4" fillId="0" borderId="0"/>
    <xf numFmtId="0" fontId="5" fillId="0" borderId="0"/>
    <xf numFmtId="0" fontId="10" fillId="0" borderId="0"/>
    <xf numFmtId="0" fontId="3" fillId="0" borderId="0"/>
    <xf numFmtId="0" fontId="5" fillId="0" borderId="0"/>
    <xf numFmtId="9" fontId="3" fillId="0" borderId="0" applyFont="0" applyFill="0" applyBorder="0" applyAlignment="0" applyProtection="0"/>
    <xf numFmtId="0" fontId="16" fillId="0" borderId="40" applyNumberFormat="0" applyFill="0" applyAlignment="0" applyProtection="0"/>
    <xf numFmtId="0" fontId="17" fillId="0" borderId="1" applyNumberFormat="0" applyFill="0" applyAlignment="0" applyProtection="0"/>
    <xf numFmtId="0" fontId="17" fillId="0" borderId="0" applyNumberFormat="0" applyFill="0" applyBorder="0" applyAlignment="0" applyProtection="0"/>
    <xf numFmtId="0" fontId="24" fillId="0" borderId="2" applyNumberFormat="0" applyFill="0" applyAlignment="0" applyProtection="0"/>
    <xf numFmtId="0" fontId="3" fillId="0" borderId="0"/>
    <xf numFmtId="44" fontId="3" fillId="0" borderId="0" applyFont="0" applyFill="0" applyBorder="0" applyAlignment="0" applyProtection="0"/>
    <xf numFmtId="0" fontId="23" fillId="0" borderId="0"/>
    <xf numFmtId="0" fontId="23" fillId="8" borderId="0" applyNumberFormat="0" applyBorder="0" applyAlignment="0" applyProtection="0"/>
    <xf numFmtId="44" fontId="26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0" fontId="21" fillId="0" borderId="0"/>
    <xf numFmtId="44" fontId="3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/>
    <xf numFmtId="0" fontId="1" fillId="0" borderId="0"/>
    <xf numFmtId="0" fontId="3" fillId="0" borderId="0"/>
    <xf numFmtId="0" fontId="28" fillId="0" borderId="0"/>
    <xf numFmtId="0" fontId="24" fillId="0" borderId="75" applyNumberFormat="0" applyFill="0" applyAlignment="0" applyProtection="0"/>
    <xf numFmtId="0" fontId="30" fillId="0" borderId="80" applyNumberFormat="0" applyFill="0" applyAlignment="0" applyProtection="0"/>
    <xf numFmtId="0" fontId="31" fillId="10" borderId="0" applyNumberFormat="0" applyBorder="0" applyAlignment="0" applyProtection="0"/>
    <xf numFmtId="0" fontId="33" fillId="0" borderId="0"/>
    <xf numFmtId="0" fontId="34" fillId="0" borderId="75" applyNumberFormat="0" applyFill="0" applyAlignment="0" applyProtection="0"/>
    <xf numFmtId="0" fontId="40" fillId="0" borderId="2" applyNumberFormat="0" applyFill="0" applyAlignment="0" applyProtection="0"/>
    <xf numFmtId="0" fontId="41" fillId="10" borderId="0" applyNumberFormat="0" applyBorder="0" applyAlignment="0" applyProtection="0"/>
    <xf numFmtId="0" fontId="10" fillId="0" borderId="0"/>
    <xf numFmtId="0" fontId="42" fillId="0" borderId="40" applyNumberFormat="0" applyFill="0" applyAlignment="0" applyProtection="0"/>
    <xf numFmtId="0" fontId="43" fillId="0" borderId="80" applyNumberFormat="0" applyFill="0" applyAlignment="0" applyProtection="0"/>
    <xf numFmtId="0" fontId="44" fillId="0" borderId="90" applyNumberFormat="0" applyFill="0" applyAlignment="0" applyProtection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0" fontId="43" fillId="0" borderId="80" applyNumberFormat="0" applyFill="0" applyAlignment="0" applyProtection="0"/>
    <xf numFmtId="0" fontId="44" fillId="0" borderId="90" applyNumberFormat="0" applyFill="0" applyAlignment="0" applyProtection="0"/>
    <xf numFmtId="43" fontId="52" fillId="0" borderId="0" applyFont="0" applyFill="0" applyBorder="0" applyAlignment="0" applyProtection="0"/>
  </cellStyleXfs>
  <cellXfs count="344">
    <xf numFmtId="0" fontId="0" fillId="0" borderId="0" xfId="0"/>
    <xf numFmtId="166" fontId="5" fillId="0" borderId="0" xfId="15" applyNumberFormat="1"/>
    <xf numFmtId="0" fontId="5" fillId="0" borderId="0" xfId="15"/>
    <xf numFmtId="169" fontId="5" fillId="0" borderId="0" xfId="15" applyNumberFormat="1"/>
    <xf numFmtId="0" fontId="3" fillId="0" borderId="0" xfId="16" applyFont="1"/>
    <xf numFmtId="0" fontId="3" fillId="2" borderId="4" xfId="16" applyFont="1" applyFill="1" applyBorder="1" applyAlignment="1">
      <alignment horizontal="center" vertical="center" wrapText="1"/>
    </xf>
    <xf numFmtId="0" fontId="2" fillId="0" borderId="6" xfId="16" applyFont="1" applyBorder="1" applyAlignment="1">
      <alignment horizontal="center" vertical="center" wrapText="1"/>
    </xf>
    <xf numFmtId="171" fontId="3" fillId="3" borderId="7" xfId="8" applyNumberFormat="1" applyFont="1" applyFill="1" applyBorder="1"/>
    <xf numFmtId="171" fontId="3" fillId="3" borderId="8" xfId="8" applyNumberFormat="1" applyFont="1" applyFill="1" applyBorder="1"/>
    <xf numFmtId="171" fontId="3" fillId="3" borderId="9" xfId="8" applyNumberFormat="1" applyFont="1" applyFill="1" applyBorder="1"/>
    <xf numFmtId="0" fontId="2" fillId="0" borderId="10" xfId="16" applyFont="1" applyBorder="1" applyAlignment="1">
      <alignment horizontal="left" indent="1"/>
    </xf>
    <xf numFmtId="0" fontId="13" fillId="0" borderId="0" xfId="17" applyFont="1"/>
    <xf numFmtId="8" fontId="13" fillId="0" borderId="0" xfId="17" applyNumberFormat="1" applyFont="1"/>
    <xf numFmtId="0" fontId="12" fillId="0" borderId="0" xfId="17" applyFont="1" applyAlignment="1">
      <alignment horizontal="center" wrapText="1"/>
    </xf>
    <xf numFmtId="0" fontId="14" fillId="0" borderId="0" xfId="17" applyFont="1" applyAlignment="1">
      <alignment horizontal="center"/>
    </xf>
    <xf numFmtId="0" fontId="24" fillId="0" borderId="2" xfId="23" applyFill="1" applyAlignment="1" applyProtection="1">
      <alignment horizontal="left" vertical="center"/>
    </xf>
    <xf numFmtId="0" fontId="5" fillId="0" borderId="14" xfId="15" applyBorder="1"/>
    <xf numFmtId="0" fontId="5" fillId="0" borderId="15" xfId="15" applyBorder="1"/>
    <xf numFmtId="0" fontId="5" fillId="0" borderId="16" xfId="15" applyBorder="1"/>
    <xf numFmtId="0" fontId="3" fillId="0" borderId="0" xfId="11"/>
    <xf numFmtId="0" fontId="2" fillId="0" borderId="41" xfId="17" applyFont="1" applyBorder="1"/>
    <xf numFmtId="171" fontId="2" fillId="0" borderId="42" xfId="9" applyNumberFormat="1" applyFont="1" applyBorder="1" applyAlignment="1">
      <alignment horizontal="center"/>
    </xf>
    <xf numFmtId="0" fontId="2" fillId="0" borderId="42" xfId="17" applyFont="1" applyBorder="1"/>
    <xf numFmtId="9" fontId="2" fillId="0" borderId="42" xfId="19" applyFont="1" applyBorder="1"/>
    <xf numFmtId="172" fontId="2" fillId="5" borderId="43" xfId="2" applyNumberFormat="1" applyFont="1" applyFill="1" applyBorder="1"/>
    <xf numFmtId="172" fontId="2" fillId="0" borderId="42" xfId="2" applyNumberFormat="1" applyFont="1" applyBorder="1"/>
    <xf numFmtId="171" fontId="2" fillId="5" borderId="43" xfId="9" applyNumberFormat="1" applyFont="1" applyFill="1" applyBorder="1" applyAlignment="1">
      <alignment horizontal="center"/>
    </xf>
    <xf numFmtId="0" fontId="2" fillId="0" borderId="44" xfId="17" applyFont="1" applyBorder="1"/>
    <xf numFmtId="171" fontId="2" fillId="0" borderId="45" xfId="9" applyNumberFormat="1" applyFont="1" applyBorder="1" applyAlignment="1">
      <alignment horizontal="center"/>
    </xf>
    <xf numFmtId="0" fontId="2" fillId="0" borderId="45" xfId="17" applyFont="1" applyBorder="1"/>
    <xf numFmtId="9" fontId="2" fillId="0" borderId="45" xfId="19" applyFont="1" applyBorder="1"/>
    <xf numFmtId="8" fontId="2" fillId="0" borderId="45" xfId="17" applyNumberFormat="1" applyFont="1" applyBorder="1"/>
    <xf numFmtId="172" fontId="2" fillId="0" borderId="46" xfId="2" applyNumberFormat="1" applyFont="1" applyBorder="1"/>
    <xf numFmtId="0" fontId="3" fillId="0" borderId="41" xfId="17" applyBorder="1"/>
    <xf numFmtId="0" fontId="3" fillId="0" borderId="42" xfId="17" applyBorder="1"/>
    <xf numFmtId="8" fontId="2" fillId="6" borderId="42" xfId="17" applyNumberFormat="1" applyFont="1" applyFill="1" applyBorder="1" applyAlignment="1">
      <alignment horizontal="center" wrapText="1"/>
    </xf>
    <xf numFmtId="164" fontId="2" fillId="6" borderId="42" xfId="17" applyNumberFormat="1" applyFont="1" applyFill="1" applyBorder="1" applyAlignment="1">
      <alignment horizontal="center" wrapText="1"/>
    </xf>
    <xf numFmtId="171" fontId="2" fillId="0" borderId="43" xfId="9" applyNumberFormat="1" applyFont="1" applyBorder="1" applyAlignment="1">
      <alignment horizontal="center"/>
    </xf>
    <xf numFmtId="0" fontId="13" fillId="0" borderId="47" xfId="17" applyFont="1" applyBorder="1"/>
    <xf numFmtId="8" fontId="13" fillId="5" borderId="47" xfId="17" applyNumberFormat="1" applyFont="1" applyFill="1" applyBorder="1"/>
    <xf numFmtId="44" fontId="13" fillId="5" borderId="47" xfId="9" applyFont="1" applyFill="1" applyBorder="1"/>
    <xf numFmtId="8" fontId="13" fillId="5" borderId="47" xfId="9" applyNumberFormat="1" applyFont="1" applyFill="1" applyBorder="1"/>
    <xf numFmtId="44" fontId="13" fillId="0" borderId="48" xfId="9" applyFont="1" applyBorder="1"/>
    <xf numFmtId="0" fontId="13" fillId="0" borderId="45" xfId="17" applyFont="1" applyBorder="1"/>
    <xf numFmtId="8" fontId="13" fillId="0" borderId="45" xfId="17" applyNumberFormat="1" applyFont="1" applyBorder="1"/>
    <xf numFmtId="44" fontId="13" fillId="0" borderId="45" xfId="9" applyFont="1" applyBorder="1"/>
    <xf numFmtId="44" fontId="13" fillId="0" borderId="46" xfId="9" applyFont="1" applyBorder="1"/>
    <xf numFmtId="0" fontId="13" fillId="0" borderId="42" xfId="17" applyFont="1" applyBorder="1"/>
    <xf numFmtId="8" fontId="13" fillId="0" borderId="42" xfId="17" applyNumberFormat="1" applyFont="1" applyBorder="1"/>
    <xf numFmtId="44" fontId="13" fillId="0" borderId="42" xfId="9" applyFont="1" applyBorder="1"/>
    <xf numFmtId="44" fontId="15" fillId="0" borderId="43" xfId="9" applyFont="1" applyBorder="1"/>
    <xf numFmtId="0" fontId="3" fillId="0" borderId="17" xfId="11" applyBorder="1"/>
    <xf numFmtId="14" fontId="3" fillId="0" borderId="18" xfId="11" applyNumberFormat="1" applyBorder="1"/>
    <xf numFmtId="0" fontId="3" fillId="0" borderId="19" xfId="11" applyBorder="1"/>
    <xf numFmtId="0" fontId="2" fillId="0" borderId="17" xfId="11" applyFont="1" applyBorder="1"/>
    <xf numFmtId="0" fontId="3" fillId="0" borderId="21" xfId="11" applyBorder="1" applyAlignment="1">
      <alignment horizontal="left" indent="1"/>
    </xf>
    <xf numFmtId="0" fontId="3" fillId="0" borderId="22" xfId="11" applyBorder="1"/>
    <xf numFmtId="0" fontId="3" fillId="0" borderId="19" xfId="11" applyBorder="1" applyAlignment="1">
      <alignment horizontal="left" indent="1"/>
    </xf>
    <xf numFmtId="0" fontId="3" fillId="0" borderId="20" xfId="11" applyBorder="1"/>
    <xf numFmtId="20" fontId="3" fillId="0" borderId="23" xfId="11" applyNumberFormat="1" applyBorder="1" applyAlignment="1">
      <alignment horizontal="right"/>
    </xf>
    <xf numFmtId="0" fontId="3" fillId="0" borderId="24" xfId="11" applyBorder="1" applyAlignment="1">
      <alignment horizontal="right"/>
    </xf>
    <xf numFmtId="0" fontId="3" fillId="0" borderId="25" xfId="11" applyBorder="1" applyAlignment="1">
      <alignment horizontal="right" wrapText="1"/>
    </xf>
    <xf numFmtId="0" fontId="3" fillId="0" borderId="0" xfId="11" applyAlignment="1">
      <alignment horizontal="right"/>
    </xf>
    <xf numFmtId="20" fontId="3" fillId="0" borderId="26" xfId="11" applyNumberFormat="1" applyBorder="1"/>
    <xf numFmtId="20" fontId="3" fillId="0" borderId="27" xfId="11" applyNumberFormat="1" applyBorder="1"/>
    <xf numFmtId="20" fontId="3" fillId="0" borderId="28" xfId="11" applyNumberFormat="1" applyBorder="1"/>
    <xf numFmtId="20" fontId="3" fillId="0" borderId="29" xfId="11" applyNumberFormat="1" applyBorder="1"/>
    <xf numFmtId="20" fontId="3" fillId="0" borderId="22" xfId="11" applyNumberFormat="1" applyBorder="1"/>
    <xf numFmtId="168" fontId="3" fillId="0" borderId="30" xfId="11" applyNumberFormat="1" applyBorder="1"/>
    <xf numFmtId="0" fontId="3" fillId="0" borderId="30" xfId="11" applyBorder="1"/>
    <xf numFmtId="20" fontId="3" fillId="0" borderId="31" xfId="11" applyNumberFormat="1" applyBorder="1"/>
    <xf numFmtId="20" fontId="3" fillId="0" borderId="32" xfId="11" applyNumberFormat="1" applyBorder="1"/>
    <xf numFmtId="0" fontId="3" fillId="0" borderId="33" xfId="11" applyBorder="1"/>
    <xf numFmtId="0" fontId="3" fillId="0" borderId="34" xfId="11" applyBorder="1"/>
    <xf numFmtId="20" fontId="3" fillId="0" borderId="0" xfId="11" applyNumberFormat="1"/>
    <xf numFmtId="22" fontId="3" fillId="0" borderId="0" xfId="11" applyNumberFormat="1"/>
    <xf numFmtId="167" fontId="3" fillId="0" borderId="0" xfId="11" applyNumberFormat="1"/>
    <xf numFmtId="0" fontId="24" fillId="0" borderId="2" xfId="23" applyFill="1" applyAlignment="1" applyProtection="1">
      <alignment horizontal="left" vertical="center" wrapText="1"/>
    </xf>
    <xf numFmtId="44" fontId="12" fillId="0" borderId="2" xfId="23" applyNumberFormat="1" applyFont="1" applyFill="1" applyAlignment="1" applyProtection="1">
      <alignment horizontal="left" vertical="center" wrapText="1"/>
    </xf>
    <xf numFmtId="44" fontId="12" fillId="0" borderId="2" xfId="23" applyNumberFormat="1" applyFont="1" applyFill="1" applyAlignment="1" applyProtection="1">
      <alignment horizontal="left" vertical="center" wrapText="1" indent="1"/>
    </xf>
    <xf numFmtId="0" fontId="11" fillId="0" borderId="0" xfId="11" applyFont="1" applyAlignment="1">
      <alignment horizontal="center"/>
    </xf>
    <xf numFmtId="0" fontId="3" fillId="0" borderId="0" xfId="24"/>
    <xf numFmtId="0" fontId="3" fillId="0" borderId="0" xfId="11" applyAlignment="1">
      <alignment horizontal="left"/>
    </xf>
    <xf numFmtId="170" fontId="3" fillId="0" borderId="0" xfId="11" applyNumberFormat="1"/>
    <xf numFmtId="44" fontId="3" fillId="0" borderId="0" xfId="25" applyFont="1" applyAlignment="1" applyProtection="1">
      <alignment horizontal="center"/>
    </xf>
    <xf numFmtId="44" fontId="3" fillId="0" borderId="0" xfId="25" applyFont="1"/>
    <xf numFmtId="0" fontId="2" fillId="0" borderId="0" xfId="11" applyFont="1" applyAlignment="1">
      <alignment horizontal="center"/>
    </xf>
    <xf numFmtId="0" fontId="2" fillId="0" borderId="0" xfId="11" applyFont="1"/>
    <xf numFmtId="173" fontId="2" fillId="0" borderId="0" xfId="25" applyNumberFormat="1" applyFont="1" applyBorder="1" applyAlignment="1">
      <alignment horizontal="center"/>
    </xf>
    <xf numFmtId="0" fontId="3" fillId="0" borderId="0" xfId="11" applyAlignment="1">
      <alignment horizontal="left" indent="1"/>
    </xf>
    <xf numFmtId="44" fontId="3" fillId="0" borderId="0" xfId="25" applyFont="1" applyAlignment="1" applyProtection="1">
      <alignment horizontal="left" indent="1"/>
    </xf>
    <xf numFmtId="44" fontId="3" fillId="0" borderId="0" xfId="25" applyFont="1" applyAlignment="1">
      <alignment horizontal="center"/>
    </xf>
    <xf numFmtId="0" fontId="23" fillId="0" borderId="0" xfId="26"/>
    <xf numFmtId="0" fontId="23" fillId="7" borderId="65" xfId="26" applyFill="1" applyBorder="1"/>
    <xf numFmtId="0" fontId="23" fillId="9" borderId="66" xfId="27" applyFill="1" applyBorder="1" applyAlignment="1">
      <alignment horizontal="center"/>
    </xf>
    <xf numFmtId="0" fontId="23" fillId="9" borderId="67" xfId="27" applyFill="1" applyBorder="1" applyAlignment="1">
      <alignment horizontal="center"/>
    </xf>
    <xf numFmtId="0" fontId="2" fillId="9" borderId="65" xfId="26" applyFont="1" applyFill="1" applyBorder="1" applyAlignment="1">
      <alignment horizontal="center"/>
    </xf>
    <xf numFmtId="0" fontId="23" fillId="0" borderId="66" xfId="26" applyBorder="1" applyAlignment="1">
      <alignment horizontal="center"/>
    </xf>
    <xf numFmtId="0" fontId="23" fillId="0" borderId="67" xfId="26" applyBorder="1" applyAlignment="1">
      <alignment horizontal="center"/>
    </xf>
    <xf numFmtId="0" fontId="2" fillId="0" borderId="65" xfId="26" applyFont="1" applyBorder="1" applyAlignment="1">
      <alignment horizontal="center" wrapText="1"/>
    </xf>
    <xf numFmtId="1" fontId="23" fillId="0" borderId="66" xfId="26" applyNumberFormat="1" applyBorder="1" applyAlignment="1">
      <alignment horizontal="center"/>
    </xf>
    <xf numFmtId="1" fontId="23" fillId="0" borderId="67" xfId="26" applyNumberFormat="1" applyBorder="1" applyAlignment="1">
      <alignment horizontal="center"/>
    </xf>
    <xf numFmtId="0" fontId="2" fillId="9" borderId="68" xfId="26" applyFont="1" applyFill="1" applyBorder="1" applyAlignment="1">
      <alignment horizontal="center" wrapText="1"/>
    </xf>
    <xf numFmtId="1" fontId="24" fillId="9" borderId="69" xfId="26" applyNumberFormat="1" applyFont="1" applyFill="1" applyBorder="1" applyAlignment="1">
      <alignment horizontal="center"/>
    </xf>
    <xf numFmtId="1" fontId="24" fillId="9" borderId="70" xfId="26" applyNumberFormat="1" applyFont="1" applyFill="1" applyBorder="1" applyAlignment="1">
      <alignment horizontal="center"/>
    </xf>
    <xf numFmtId="0" fontId="3" fillId="0" borderId="0" xfId="16" applyFont="1" applyAlignment="1">
      <alignment vertical="center"/>
    </xf>
    <xf numFmtId="0" fontId="3" fillId="0" borderId="0" xfId="16" applyFont="1" applyAlignment="1">
      <alignment horizontal="left" vertical="center" indent="1"/>
    </xf>
    <xf numFmtId="0" fontId="3" fillId="0" borderId="0" xfId="16" applyFont="1" applyAlignment="1">
      <alignment horizontal="left" indent="1"/>
    </xf>
    <xf numFmtId="0" fontId="27" fillId="0" borderId="3" xfId="16" applyFont="1" applyBorder="1" applyAlignment="1">
      <alignment horizontal="left" vertical="center" indent="1"/>
    </xf>
    <xf numFmtId="0" fontId="3" fillId="0" borderId="5" xfId="16" applyFont="1" applyBorder="1" applyAlignment="1">
      <alignment horizontal="left" indent="1"/>
    </xf>
    <xf numFmtId="44" fontId="3" fillId="3" borderId="7" xfId="16" applyNumberFormat="1" applyFont="1" applyFill="1" applyBorder="1"/>
    <xf numFmtId="0" fontId="3" fillId="3" borderId="7" xfId="16" applyFont="1" applyFill="1" applyBorder="1"/>
    <xf numFmtId="0" fontId="3" fillId="3" borderId="8" xfId="16" applyFont="1" applyFill="1" applyBorder="1"/>
    <xf numFmtId="0" fontId="3" fillId="3" borderId="9" xfId="16" applyFont="1" applyFill="1" applyBorder="1"/>
    <xf numFmtId="0" fontId="3" fillId="0" borderId="71" xfId="16" applyFont="1" applyBorder="1" applyAlignment="1">
      <alignment horizontal="left" indent="1"/>
    </xf>
    <xf numFmtId="0" fontId="3" fillId="0" borderId="72" xfId="16" applyFont="1" applyBorder="1" applyAlignment="1">
      <alignment horizontal="left" indent="1"/>
    </xf>
    <xf numFmtId="0" fontId="3" fillId="0" borderId="73" xfId="16" applyFont="1" applyBorder="1"/>
    <xf numFmtId="0" fontId="3" fillId="0" borderId="74" xfId="16" applyFont="1" applyBorder="1" applyAlignment="1">
      <alignment horizontal="center" vertical="center"/>
    </xf>
    <xf numFmtId="0" fontId="2" fillId="0" borderId="11" xfId="16" applyFont="1" applyBorder="1" applyAlignment="1">
      <alignment horizontal="center" vertical="center"/>
    </xf>
    <xf numFmtId="44" fontId="3" fillId="3" borderId="7" xfId="8" applyFont="1" applyFill="1" applyBorder="1"/>
    <xf numFmtId="44" fontId="3" fillId="3" borderId="8" xfId="8" applyFont="1" applyFill="1" applyBorder="1"/>
    <xf numFmtId="44" fontId="3" fillId="3" borderId="9" xfId="8" applyFont="1" applyFill="1" applyBorder="1"/>
    <xf numFmtId="44" fontId="3" fillId="0" borderId="11" xfId="16" applyNumberFormat="1" applyFont="1" applyBorder="1"/>
    <xf numFmtId="44" fontId="3" fillId="0" borderId="11" xfId="28" applyFont="1" applyBorder="1"/>
    <xf numFmtId="0" fontId="5" fillId="0" borderId="0" xfId="17" applyFont="1" applyAlignment="1">
      <alignment horizontal="left" wrapText="1"/>
    </xf>
    <xf numFmtId="0" fontId="2" fillId="0" borderId="0" xfId="17" applyFont="1" applyAlignment="1">
      <alignment horizontal="center" wrapText="1"/>
    </xf>
    <xf numFmtId="0" fontId="3" fillId="0" borderId="0" xfId="17" applyAlignment="1">
      <alignment wrapText="1"/>
    </xf>
    <xf numFmtId="0" fontId="5" fillId="0" borderId="0" xfId="17" applyFont="1" applyAlignment="1">
      <alignment horizontal="center" wrapText="1"/>
    </xf>
    <xf numFmtId="0" fontId="3" fillId="0" borderId="0" xfId="17"/>
    <xf numFmtId="0" fontId="3" fillId="0" borderId="0" xfId="17" applyAlignment="1">
      <alignment horizontal="center"/>
    </xf>
    <xf numFmtId="0" fontId="3" fillId="0" borderId="0" xfId="0" applyFont="1"/>
    <xf numFmtId="0" fontId="32" fillId="0" borderId="80" xfId="40" applyNumberFormat="1" applyFont="1" applyFill="1" applyAlignment="1">
      <alignment horizontal="left" wrapText="1"/>
    </xf>
    <xf numFmtId="0" fontId="36" fillId="0" borderId="0" xfId="11" applyFont="1" applyAlignment="1">
      <alignment vertical="center"/>
    </xf>
    <xf numFmtId="0" fontId="37" fillId="0" borderId="0" xfId="11" applyFont="1" applyAlignment="1">
      <alignment vertical="center"/>
    </xf>
    <xf numFmtId="0" fontId="12" fillId="0" borderId="0" xfId="11" applyFont="1" applyAlignment="1">
      <alignment vertical="center"/>
    </xf>
    <xf numFmtId="0" fontId="12" fillId="14" borderId="81" xfId="26" applyFont="1" applyFill="1" applyBorder="1"/>
    <xf numFmtId="9" fontId="12" fillId="14" borderId="82" xfId="26" applyNumberFormat="1" applyFont="1" applyFill="1" applyBorder="1" applyAlignment="1">
      <alignment horizontal="right"/>
    </xf>
    <xf numFmtId="0" fontId="38" fillId="14" borderId="83" xfId="26" applyFont="1" applyFill="1" applyBorder="1"/>
    <xf numFmtId="0" fontId="5" fillId="14" borderId="77" xfId="26" applyFont="1" applyFill="1" applyBorder="1" applyAlignment="1">
      <alignment wrapText="1"/>
    </xf>
    <xf numFmtId="0" fontId="5" fillId="14" borderId="78" xfId="26" applyFont="1" applyFill="1" applyBorder="1" applyAlignment="1">
      <alignment wrapText="1"/>
    </xf>
    <xf numFmtId="0" fontId="5" fillId="14" borderId="79" xfId="26" applyFont="1" applyFill="1" applyBorder="1" applyAlignment="1">
      <alignment wrapText="1"/>
    </xf>
    <xf numFmtId="0" fontId="5" fillId="14" borderId="84" xfId="26" applyFont="1" applyFill="1" applyBorder="1" applyAlignment="1">
      <alignment horizontal="left" indent="1"/>
    </xf>
    <xf numFmtId="8" fontId="5" fillId="14" borderId="85" xfId="26" applyNumberFormat="1" applyFont="1" applyFill="1" applyBorder="1" applyAlignment="1">
      <alignment horizontal="right"/>
    </xf>
    <xf numFmtId="0" fontId="5" fillId="14" borderId="86" xfId="26" applyFont="1" applyFill="1" applyBorder="1" applyAlignment="1">
      <alignment horizontal="left" indent="1"/>
    </xf>
    <xf numFmtId="8" fontId="5" fillId="0" borderId="85" xfId="26" applyNumberFormat="1" applyFont="1" applyBorder="1" applyAlignment="1">
      <alignment horizontal="right"/>
    </xf>
    <xf numFmtId="0" fontId="5" fillId="14" borderId="87" xfId="26" applyFont="1" applyFill="1" applyBorder="1" applyAlignment="1">
      <alignment horizontal="left" indent="1"/>
    </xf>
    <xf numFmtId="0" fontId="3" fillId="0" borderId="0" xfId="31"/>
    <xf numFmtId="0" fontId="39" fillId="0" borderId="0" xfId="18" applyFont="1"/>
    <xf numFmtId="0" fontId="2" fillId="0" borderId="0" xfId="0" applyFont="1"/>
    <xf numFmtId="0" fontId="3" fillId="0" borderId="0" xfId="29"/>
    <xf numFmtId="0" fontId="3" fillId="0" borderId="0" xfId="29" applyAlignment="1">
      <alignment horizontal="center"/>
    </xf>
    <xf numFmtId="14" fontId="3" fillId="0" borderId="0" xfId="29" applyNumberFormat="1"/>
    <xf numFmtId="44" fontId="0" fillId="0" borderId="0" xfId="25" applyFont="1"/>
    <xf numFmtId="0" fontId="3" fillId="0" borderId="93" xfId="11" applyBorder="1" applyAlignment="1">
      <alignment horizontal="left"/>
    </xf>
    <xf numFmtId="0" fontId="3" fillId="15" borderId="93" xfId="11" applyFill="1" applyBorder="1" applyAlignment="1">
      <alignment horizontal="left" indent="1"/>
    </xf>
    <xf numFmtId="0" fontId="3" fillId="0" borderId="94" xfId="11" applyBorder="1" applyAlignment="1">
      <alignment horizontal="left"/>
    </xf>
    <xf numFmtId="0" fontId="3" fillId="15" borderId="94" xfId="11" applyFill="1" applyBorder="1" applyAlignment="1">
      <alignment horizontal="left" indent="1"/>
    </xf>
    <xf numFmtId="0" fontId="3" fillId="0" borderId="95" xfId="11" applyBorder="1" applyAlignment="1">
      <alignment horizontal="left"/>
    </xf>
    <xf numFmtId="0" fontId="3" fillId="15" borderId="95" xfId="11" applyFill="1" applyBorder="1" applyAlignment="1">
      <alignment horizontal="left" indent="1"/>
    </xf>
    <xf numFmtId="8" fontId="5" fillId="14" borderId="76" xfId="26" applyNumberFormat="1" applyFont="1" applyFill="1" applyBorder="1" applyAlignment="1">
      <alignment horizontal="right"/>
    </xf>
    <xf numFmtId="44" fontId="0" fillId="0" borderId="0" xfId="0" applyNumberFormat="1"/>
    <xf numFmtId="0" fontId="24" fillId="0" borderId="0" xfId="26" applyFont="1"/>
    <xf numFmtId="22" fontId="3" fillId="0" borderId="20" xfId="11" applyNumberFormat="1" applyBorder="1"/>
    <xf numFmtId="0" fontId="2" fillId="11" borderId="0" xfId="11" applyFont="1" applyFill="1"/>
    <xf numFmtId="44" fontId="2" fillId="11" borderId="0" xfId="25" quotePrefix="1" applyFont="1" applyFill="1"/>
    <xf numFmtId="0" fontId="35" fillId="0" borderId="0" xfId="31" applyFont="1" applyAlignment="1">
      <alignment vertical="center"/>
    </xf>
    <xf numFmtId="0" fontId="2" fillId="0" borderId="0" xfId="31" applyFont="1"/>
    <xf numFmtId="0" fontId="2" fillId="0" borderId="0" xfId="31" applyFont="1" applyAlignment="1">
      <alignment horizontal="left"/>
    </xf>
    <xf numFmtId="0" fontId="3" fillId="0" borderId="0" xfId="31" applyAlignment="1">
      <alignment horizontal="center"/>
    </xf>
    <xf numFmtId="0" fontId="2" fillId="0" borderId="0" xfId="31" applyFont="1" applyAlignment="1">
      <alignment horizontal="center"/>
    </xf>
    <xf numFmtId="0" fontId="2" fillId="12" borderId="0" xfId="31" applyFont="1" applyFill="1"/>
    <xf numFmtId="0" fontId="5" fillId="0" borderId="0" xfId="15" applyAlignment="1">
      <alignment horizontal="left" wrapText="1"/>
    </xf>
    <xf numFmtId="44" fontId="2" fillId="0" borderId="0" xfId="0" applyNumberFormat="1" applyFont="1"/>
    <xf numFmtId="0" fontId="46" fillId="0" borderId="0" xfId="42" applyFont="1" applyAlignment="1">
      <alignment horizontal="left"/>
    </xf>
    <xf numFmtId="0" fontId="3" fillId="0" borderId="0" xfId="12" applyFont="1" applyAlignment="1">
      <alignment horizontal="center"/>
    </xf>
    <xf numFmtId="1" fontId="3" fillId="0" borderId="0" xfId="12" applyNumberFormat="1" applyFont="1"/>
    <xf numFmtId="0" fontId="3" fillId="0" borderId="0" xfId="12" applyFont="1"/>
    <xf numFmtId="44" fontId="3" fillId="0" borderId="0" xfId="12" applyNumberFormat="1" applyFont="1"/>
    <xf numFmtId="14" fontId="3" fillId="0" borderId="0" xfId="12" applyNumberFormat="1" applyFont="1"/>
    <xf numFmtId="0" fontId="5" fillId="0" borderId="0" xfId="12" applyFont="1" applyAlignment="1">
      <alignment horizontal="left"/>
    </xf>
    <xf numFmtId="0" fontId="49" fillId="0" borderId="0" xfId="0" applyFont="1" applyAlignment="1">
      <alignment horizontal="left" vertical="center" indent="1"/>
    </xf>
    <xf numFmtId="44" fontId="43" fillId="0" borderId="80" xfId="53" applyNumberFormat="1"/>
    <xf numFmtId="0" fontId="44" fillId="0" borderId="90" xfId="54"/>
    <xf numFmtId="44" fontId="44" fillId="0" borderId="90" xfId="54" applyNumberFormat="1" applyAlignment="1">
      <alignment wrapText="1"/>
    </xf>
    <xf numFmtId="44" fontId="0" fillId="0" borderId="0" xfId="33" applyFont="1"/>
    <xf numFmtId="0" fontId="2" fillId="0" borderId="0" xfId="16" applyFont="1" applyAlignment="1">
      <alignment horizontal="left" vertical="center" wrapText="1"/>
    </xf>
    <xf numFmtId="0" fontId="2" fillId="0" borderId="0" xfId="16" applyFont="1" applyAlignment="1">
      <alignment horizontal="center" vertical="center" wrapText="1"/>
    </xf>
    <xf numFmtId="0" fontId="23" fillId="0" borderId="0" xfId="0" applyFont="1" applyAlignment="1">
      <alignment horizontal="center"/>
    </xf>
    <xf numFmtId="0" fontId="22" fillId="0" borderId="0" xfId="0" applyFont="1"/>
    <xf numFmtId="174" fontId="2" fillId="0" borderId="0" xfId="16" applyNumberFormat="1" applyFont="1" applyAlignment="1">
      <alignment horizontal="center" vertical="center" wrapText="1"/>
    </xf>
    <xf numFmtId="174" fontId="5" fillId="0" borderId="0" xfId="18" applyNumberFormat="1" applyAlignment="1">
      <alignment horizontal="center" wrapText="1"/>
    </xf>
    <xf numFmtId="0" fontId="10" fillId="0" borderId="0" xfId="16"/>
    <xf numFmtId="0" fontId="10" fillId="0" borderId="0" xfId="16" applyAlignment="1">
      <alignment horizontal="left" indent="1"/>
    </xf>
    <xf numFmtId="0" fontId="23" fillId="0" borderId="0" xfId="0" applyFont="1"/>
    <xf numFmtId="0" fontId="50" fillId="0" borderId="0" xfId="0" applyFont="1"/>
    <xf numFmtId="8" fontId="5" fillId="13" borderId="88" xfId="26" applyNumberFormat="1" applyFont="1" applyFill="1" applyBorder="1" applyAlignment="1">
      <alignment horizontal="right"/>
    </xf>
    <xf numFmtId="8" fontId="5" fillId="13" borderId="89" xfId="26" applyNumberFormat="1" applyFont="1" applyFill="1" applyBorder="1" applyAlignment="1">
      <alignment horizontal="right"/>
    </xf>
    <xf numFmtId="44" fontId="2" fillId="0" borderId="0" xfId="28" applyFont="1"/>
    <xf numFmtId="176" fontId="5" fillId="0" borderId="12" xfId="15" applyNumberFormat="1" applyBorder="1"/>
    <xf numFmtId="0" fontId="48" fillId="0" borderId="96" xfId="11" applyFont="1" applyBorder="1" applyAlignment="1">
      <alignment horizontal="left" vertical="center" wrapText="1"/>
    </xf>
    <xf numFmtId="0" fontId="50" fillId="0" borderId="0" xfId="0" applyFont="1" applyAlignment="1">
      <alignment horizontal="left" vertical="center" indent="1"/>
    </xf>
    <xf numFmtId="0" fontId="27" fillId="0" borderId="99" xfId="16" applyFont="1" applyBorder="1" applyAlignment="1">
      <alignment horizontal="left" vertical="center" indent="1"/>
    </xf>
    <xf numFmtId="0" fontId="3" fillId="0" borderId="100" xfId="16" applyFont="1" applyBorder="1" applyAlignment="1">
      <alignment vertical="center"/>
    </xf>
    <xf numFmtId="0" fontId="3" fillId="0" borderId="101" xfId="16" applyFont="1" applyBorder="1" applyAlignment="1">
      <alignment horizontal="center" wrapText="1"/>
    </xf>
    <xf numFmtId="0" fontId="3" fillId="0" borderId="102" xfId="16" applyFont="1" applyBorder="1" applyAlignment="1">
      <alignment horizontal="left" indent="1"/>
    </xf>
    <xf numFmtId="0" fontId="3" fillId="0" borderId="103" xfId="16" applyFont="1" applyBorder="1" applyAlignment="1">
      <alignment horizontal="center"/>
    </xf>
    <xf numFmtId="1" fontId="3" fillId="3" borderId="104" xfId="16" applyNumberFormat="1" applyFont="1" applyFill="1" applyBorder="1"/>
    <xf numFmtId="0" fontId="3" fillId="0" borderId="105" xfId="16" applyFont="1" applyBorder="1" applyAlignment="1">
      <alignment horizontal="left" indent="1"/>
    </xf>
    <xf numFmtId="0" fontId="3" fillId="0" borderId="106" xfId="16" applyFont="1" applyBorder="1" applyAlignment="1">
      <alignment horizontal="center"/>
    </xf>
    <xf numFmtId="1" fontId="3" fillId="3" borderId="107" xfId="16" applyNumberFormat="1" applyFont="1" applyFill="1" applyBorder="1"/>
    <xf numFmtId="49" fontId="2" fillId="0" borderId="108" xfId="16" applyNumberFormat="1" applyFont="1" applyBorder="1" applyAlignment="1">
      <alignment horizontal="center"/>
    </xf>
    <xf numFmtId="49" fontId="2" fillId="0" borderId="109" xfId="16" applyNumberFormat="1" applyFont="1" applyBorder="1" applyAlignment="1">
      <alignment horizontal="center"/>
    </xf>
    <xf numFmtId="49" fontId="2" fillId="0" borderId="110" xfId="16" applyNumberFormat="1" applyFont="1" applyBorder="1" applyAlignment="1">
      <alignment horizontal="center"/>
    </xf>
    <xf numFmtId="0" fontId="2" fillId="0" borderId="98" xfId="16" applyFont="1" applyBorder="1" applyAlignment="1">
      <alignment horizontal="center"/>
    </xf>
    <xf numFmtId="0" fontId="2" fillId="0" borderId="11" xfId="16" applyFont="1" applyBorder="1" applyAlignment="1">
      <alignment horizontal="center" vertical="center" wrapText="1"/>
    </xf>
    <xf numFmtId="0" fontId="23" fillId="0" borderId="0" xfId="42" applyFont="1"/>
    <xf numFmtId="0" fontId="34" fillId="0" borderId="75" xfId="43" applyNumberFormat="1" applyFill="1" applyAlignment="1">
      <alignment horizontal="left"/>
    </xf>
    <xf numFmtId="0" fontId="24" fillId="0" borderId="0" xfId="42" applyFont="1" applyAlignment="1">
      <alignment horizontal="center"/>
    </xf>
    <xf numFmtId="0" fontId="1" fillId="0" borderId="0" xfId="42" applyFont="1"/>
    <xf numFmtId="0" fontId="24" fillId="0" borderId="0" xfId="42" applyFont="1" applyAlignment="1">
      <alignment horizontal="left"/>
    </xf>
    <xf numFmtId="0" fontId="23" fillId="0" borderId="0" xfId="42" applyFont="1" applyAlignment="1">
      <alignment horizontal="left"/>
    </xf>
    <xf numFmtId="0" fontId="24" fillId="11" borderId="0" xfId="42" applyFont="1" applyFill="1" applyAlignment="1">
      <alignment horizontal="left" wrapText="1"/>
    </xf>
    <xf numFmtId="0" fontId="24" fillId="0" borderId="0" xfId="42" applyFont="1"/>
    <xf numFmtId="0" fontId="53" fillId="0" borderId="0" xfId="42" applyFont="1" applyAlignment="1">
      <alignment horizontal="left"/>
    </xf>
    <xf numFmtId="173" fontId="32" fillId="0" borderId="80" xfId="55" applyNumberFormat="1" applyFont="1" applyFill="1" applyBorder="1" applyAlignment="1">
      <alignment horizontal="center" wrapText="1"/>
    </xf>
    <xf numFmtId="173" fontId="34" fillId="0" borderId="75" xfId="55" applyNumberFormat="1" applyFont="1" applyFill="1" applyBorder="1" applyAlignment="1">
      <alignment horizontal="center"/>
    </xf>
    <xf numFmtId="173" fontId="23" fillId="0" borderId="0" xfId="55" applyNumberFormat="1" applyFont="1" applyAlignment="1">
      <alignment horizontal="center"/>
    </xf>
    <xf numFmtId="173" fontId="23" fillId="0" borderId="0" xfId="55" applyNumberFormat="1" applyFont="1" applyFill="1" applyAlignment="1">
      <alignment horizontal="center"/>
    </xf>
    <xf numFmtId="173" fontId="24" fillId="11" borderId="0" xfId="55" applyNumberFormat="1" applyFont="1" applyFill="1" applyAlignment="1">
      <alignment horizontal="center"/>
    </xf>
    <xf numFmtId="0" fontId="2" fillId="0" borderId="0" xfId="29" applyFont="1" applyAlignment="1">
      <alignment horizontal="center"/>
    </xf>
    <xf numFmtId="9" fontId="3" fillId="0" borderId="0" xfId="29" applyNumberFormat="1" applyAlignment="1">
      <alignment horizontal="center"/>
    </xf>
    <xf numFmtId="0" fontId="2" fillId="0" borderId="75" xfId="39" applyFont="1" applyFill="1" applyAlignment="1">
      <alignment horizontal="left" wrapText="1"/>
    </xf>
    <xf numFmtId="14" fontId="2" fillId="0" borderId="75" xfId="39" applyNumberFormat="1" applyFont="1" applyFill="1" applyAlignment="1">
      <alignment horizontal="left" wrapText="1"/>
    </xf>
    <xf numFmtId="175" fontId="2" fillId="0" borderId="75" xfId="39" applyNumberFormat="1" applyFont="1" applyFill="1" applyAlignment="1">
      <alignment horizontal="left" wrapText="1"/>
    </xf>
    <xf numFmtId="0" fontId="3" fillId="0" borderId="0" xfId="50" applyAlignment="1">
      <alignment wrapText="1"/>
    </xf>
    <xf numFmtId="0" fontId="3" fillId="0" borderId="0" xfId="50"/>
    <xf numFmtId="14" fontId="3" fillId="0" borderId="0" xfId="50" applyNumberFormat="1"/>
    <xf numFmtId="0" fontId="3" fillId="0" borderId="0" xfId="51"/>
    <xf numFmtId="44" fontId="3" fillId="0" borderId="0" xfId="52" applyFont="1" applyFill="1" applyBorder="1" applyAlignment="1"/>
    <xf numFmtId="44" fontId="3" fillId="0" borderId="0" xfId="50" applyNumberFormat="1"/>
    <xf numFmtId="0" fontId="3" fillId="0" borderId="0" xfId="12" applyFont="1" applyAlignment="1">
      <alignment horizontal="left"/>
    </xf>
    <xf numFmtId="44" fontId="3" fillId="0" borderId="0" xfId="52" applyFont="1" applyFill="1" applyBorder="1"/>
    <xf numFmtId="0" fontId="55" fillId="0" borderId="111" xfId="0" applyFont="1" applyBorder="1" applyAlignment="1">
      <alignment horizontal="center" vertical="center" wrapText="1"/>
    </xf>
    <xf numFmtId="0" fontId="55" fillId="0" borderId="112" xfId="0" applyFont="1" applyBorder="1" applyAlignment="1">
      <alignment horizontal="center" vertical="center" wrapText="1"/>
    </xf>
    <xf numFmtId="0" fontId="55" fillId="0" borderId="113" xfId="0" applyFont="1" applyBorder="1" applyAlignment="1">
      <alignment horizontal="center" vertical="center" wrapText="1"/>
    </xf>
    <xf numFmtId="0" fontId="55" fillId="0" borderId="114" xfId="0" applyFont="1" applyBorder="1" applyAlignment="1">
      <alignment horizontal="center" vertical="center" wrapText="1"/>
    </xf>
    <xf numFmtId="14" fontId="55" fillId="0" borderId="115" xfId="0" applyNumberFormat="1" applyFont="1" applyBorder="1" applyAlignment="1">
      <alignment horizontal="center"/>
    </xf>
    <xf numFmtId="0" fontId="55" fillId="0" borderId="116" xfId="0" applyFont="1" applyBorder="1" applyAlignment="1">
      <alignment horizontal="center"/>
    </xf>
    <xf numFmtId="0" fontId="55" fillId="0" borderId="118" xfId="0" applyFont="1" applyBorder="1" applyAlignment="1">
      <alignment horizontal="left" vertical="center"/>
    </xf>
    <xf numFmtId="14" fontId="55" fillId="0" borderId="119" xfId="0" applyNumberFormat="1" applyFont="1" applyBorder="1" applyAlignment="1">
      <alignment horizontal="center"/>
    </xf>
    <xf numFmtId="0" fontId="55" fillId="0" borderId="120" xfId="0" applyFont="1" applyBorder="1" applyAlignment="1">
      <alignment horizontal="center"/>
    </xf>
    <xf numFmtId="0" fontId="55" fillId="0" borderId="121" xfId="0" quotePrefix="1" applyFont="1" applyBorder="1" applyAlignment="1">
      <alignment horizontal="center"/>
    </xf>
    <xf numFmtId="0" fontId="55" fillId="0" borderId="122" xfId="0" applyFont="1" applyBorder="1" applyAlignment="1">
      <alignment horizontal="left" vertical="center"/>
    </xf>
    <xf numFmtId="0" fontId="55" fillId="17" borderId="122" xfId="0" applyFont="1" applyFill="1" applyBorder="1" applyAlignment="1">
      <alignment horizontal="left" vertical="center"/>
    </xf>
    <xf numFmtId="14" fontId="55" fillId="0" borderId="123" xfId="0" applyNumberFormat="1" applyFont="1" applyBorder="1" applyAlignment="1">
      <alignment horizontal="center"/>
    </xf>
    <xf numFmtId="0" fontId="55" fillId="0" borderId="124" xfId="0" applyFont="1" applyBorder="1" applyAlignment="1">
      <alignment horizontal="center"/>
    </xf>
    <xf numFmtId="0" fontId="55" fillId="0" borderId="125" xfId="0" quotePrefix="1" applyFont="1" applyBorder="1" applyAlignment="1">
      <alignment horizontal="center"/>
    </xf>
    <xf numFmtId="0" fontId="55" fillId="0" borderId="126" xfId="0" applyFont="1" applyBorder="1" applyAlignment="1">
      <alignment horizontal="left" vertical="center"/>
    </xf>
    <xf numFmtId="0" fontId="55" fillId="0" borderId="117" xfId="0" quotePrefix="1" applyFont="1" applyBorder="1" applyAlignment="1">
      <alignment horizontal="center"/>
    </xf>
    <xf numFmtId="0" fontId="3" fillId="0" borderId="0" xfId="11" quotePrefix="1"/>
    <xf numFmtId="0" fontId="3" fillId="13" borderId="0" xfId="31" applyFill="1"/>
    <xf numFmtId="14" fontId="55" fillId="18" borderId="127" xfId="0" applyNumberFormat="1" applyFont="1" applyFill="1" applyBorder="1" applyAlignment="1">
      <alignment horizontal="center"/>
    </xf>
    <xf numFmtId="14" fontId="3" fillId="0" borderId="131" xfId="0" applyNumberFormat="1" applyFont="1" applyBorder="1"/>
    <xf numFmtId="14" fontId="3" fillId="0" borderId="120" xfId="0" applyNumberFormat="1" applyFont="1" applyBorder="1"/>
    <xf numFmtId="14" fontId="3" fillId="0" borderId="133" xfId="0" applyNumberFormat="1" applyFont="1" applyBorder="1"/>
    <xf numFmtId="14" fontId="3" fillId="0" borderId="134" xfId="0" applyNumberFormat="1" applyFont="1" applyBorder="1"/>
    <xf numFmtId="0" fontId="2" fillId="18" borderId="128" xfId="0" applyFont="1" applyFill="1" applyBorder="1"/>
    <xf numFmtId="0" fontId="2" fillId="18" borderId="129" xfId="0" applyFont="1" applyFill="1" applyBorder="1"/>
    <xf numFmtId="0" fontId="2" fillId="18" borderId="130" xfId="0" applyFont="1" applyFill="1" applyBorder="1"/>
    <xf numFmtId="0" fontId="3" fillId="18" borderId="132" xfId="0" applyFont="1" applyFill="1" applyBorder="1"/>
    <xf numFmtId="0" fontId="3" fillId="18" borderId="135" xfId="0" applyFont="1" applyFill="1" applyBorder="1"/>
    <xf numFmtId="177" fontId="3" fillId="0" borderId="0" xfId="11" applyNumberFormat="1"/>
    <xf numFmtId="177" fontId="3" fillId="15" borderId="95" xfId="25" applyNumberFormat="1" applyFont="1" applyFill="1" applyBorder="1" applyAlignment="1" applyProtection="1">
      <alignment horizontal="center"/>
    </xf>
    <xf numFmtId="0" fontId="3" fillId="15" borderId="93" xfId="11" applyFill="1" applyBorder="1" applyAlignment="1">
      <alignment horizontal="center"/>
    </xf>
    <xf numFmtId="0" fontId="3" fillId="15" borderId="94" xfId="11" applyFill="1" applyBorder="1" applyAlignment="1">
      <alignment horizontal="center"/>
    </xf>
    <xf numFmtId="0" fontId="3" fillId="15" borderId="95" xfId="11" applyFill="1" applyBorder="1" applyAlignment="1">
      <alignment horizontal="center"/>
    </xf>
    <xf numFmtId="0" fontId="29" fillId="0" borderId="136" xfId="11" applyFont="1" applyBorder="1" applyAlignment="1">
      <alignment horizontal="center" vertical="center"/>
    </xf>
    <xf numFmtId="177" fontId="3" fillId="15" borderId="94" xfId="28" applyNumberFormat="1" applyFont="1" applyFill="1" applyBorder="1" applyAlignment="1"/>
    <xf numFmtId="177" fontId="3" fillId="15" borderId="95" xfId="28" applyNumberFormat="1" applyFont="1" applyFill="1" applyBorder="1" applyAlignment="1"/>
    <xf numFmtId="0" fontId="3" fillId="0" borderId="138" xfId="11" applyBorder="1" applyAlignment="1">
      <alignment horizontal="left"/>
    </xf>
    <xf numFmtId="177" fontId="3" fillId="15" borderId="138" xfId="28" applyNumberFormat="1" applyFont="1" applyFill="1" applyBorder="1" applyAlignment="1"/>
    <xf numFmtId="177" fontId="3" fillId="15" borderId="138" xfId="25" applyNumberFormat="1" applyFont="1" applyFill="1" applyBorder="1" applyAlignment="1" applyProtection="1">
      <alignment horizontal="center"/>
    </xf>
    <xf numFmtId="0" fontId="34" fillId="0" borderId="140" xfId="43" applyNumberFormat="1" applyFill="1" applyBorder="1" applyAlignment="1">
      <alignment horizontal="left"/>
    </xf>
    <xf numFmtId="173" fontId="34" fillId="0" borderId="140" xfId="55" applyNumberFormat="1" applyFont="1" applyFill="1" applyBorder="1" applyAlignment="1">
      <alignment horizontal="center"/>
    </xf>
    <xf numFmtId="0" fontId="29" fillId="19" borderId="139" xfId="41" applyNumberFormat="1" applyFont="1" applyFill="1" applyBorder="1" applyAlignment="1">
      <alignment horizontal="left"/>
    </xf>
    <xf numFmtId="173" fontId="29" fillId="19" borderId="139" xfId="55" applyNumberFormat="1" applyFont="1" applyFill="1" applyBorder="1" applyAlignment="1">
      <alignment horizontal="center"/>
    </xf>
    <xf numFmtId="0" fontId="59" fillId="0" borderId="0" xfId="0" applyFont="1" applyAlignment="1">
      <alignment vertical="center"/>
    </xf>
    <xf numFmtId="176" fontId="5" fillId="20" borderId="13" xfId="15" applyNumberFormat="1" applyFill="1" applyBorder="1"/>
    <xf numFmtId="0" fontId="60" fillId="13" borderId="0" xfId="11" applyFont="1" applyFill="1" applyAlignment="1">
      <alignment horizontal="center" vertical="center"/>
    </xf>
    <xf numFmtId="0" fontId="60" fillId="0" borderId="0" xfId="11" applyFont="1" applyAlignment="1">
      <alignment vertical="center"/>
    </xf>
    <xf numFmtId="0" fontId="60" fillId="0" borderId="0" xfId="11" applyFont="1" applyAlignment="1">
      <alignment horizontal="left" vertical="center"/>
    </xf>
    <xf numFmtId="177" fontId="3" fillId="15" borderId="94" xfId="11" applyNumberFormat="1" applyFill="1" applyBorder="1"/>
    <xf numFmtId="177" fontId="3" fillId="15" borderId="95" xfId="11" applyNumberFormat="1" applyFill="1" applyBorder="1"/>
    <xf numFmtId="177" fontId="3" fillId="15" borderId="138" xfId="11" applyNumberFormat="1" applyFill="1" applyBorder="1"/>
    <xf numFmtId="20" fontId="2" fillId="0" borderId="0" xfId="11" applyNumberFormat="1" applyFont="1" applyAlignment="1">
      <alignment horizontal="center"/>
    </xf>
    <xf numFmtId="166" fontId="5" fillId="0" borderId="0" xfId="15" applyNumberFormat="1" applyAlignment="1">
      <alignment horizontal="center" wrapText="1"/>
    </xf>
    <xf numFmtId="166" fontId="5" fillId="0" borderId="97" xfId="15" applyNumberFormat="1" applyBorder="1" applyAlignment="1">
      <alignment horizontal="center" wrapText="1"/>
    </xf>
    <xf numFmtId="0" fontId="2" fillId="0" borderId="35" xfId="11" applyFont="1" applyBorder="1" applyAlignment="1">
      <alignment horizontal="center" vertical="center" textRotation="90"/>
    </xf>
    <xf numFmtId="0" fontId="2" fillId="0" borderId="36" xfId="11" applyFont="1" applyBorder="1" applyAlignment="1">
      <alignment horizontal="center" vertical="center" textRotation="90"/>
    </xf>
    <xf numFmtId="0" fontId="2" fillId="0" borderId="37" xfId="11" applyFont="1" applyBorder="1" applyAlignment="1">
      <alignment horizontal="center" vertical="center" textRotation="90"/>
    </xf>
    <xf numFmtId="0" fontId="3" fillId="0" borderId="38" xfId="11" applyBorder="1" applyAlignment="1">
      <alignment horizontal="right"/>
    </xf>
    <xf numFmtId="0" fontId="3" fillId="0" borderId="39" xfId="11" applyBorder="1" applyAlignment="1">
      <alignment horizontal="right"/>
    </xf>
    <xf numFmtId="0" fontId="43" fillId="0" borderId="80" xfId="53" applyAlignment="1">
      <alignment horizontal="left" wrapText="1"/>
    </xf>
    <xf numFmtId="0" fontId="43" fillId="0" borderId="80" xfId="53" applyAlignment="1">
      <alignment horizontal="left"/>
    </xf>
    <xf numFmtId="0" fontId="29" fillId="0" borderId="91" xfId="11" applyFont="1" applyBorder="1" applyAlignment="1">
      <alignment horizontal="center" vertical="center"/>
    </xf>
    <xf numFmtId="0" fontId="29" fillId="0" borderId="92" xfId="11" applyFont="1" applyBorder="1" applyAlignment="1">
      <alignment horizontal="center" vertical="center"/>
    </xf>
    <xf numFmtId="0" fontId="2" fillId="0" borderId="141" xfId="11" applyFont="1" applyBorder="1" applyAlignment="1">
      <alignment horizontal="center" vertical="center"/>
    </xf>
    <xf numFmtId="0" fontId="2" fillId="0" borderId="142" xfId="11" applyFont="1" applyBorder="1" applyAlignment="1">
      <alignment horizontal="center" vertical="center"/>
    </xf>
    <xf numFmtId="0" fontId="29" fillId="0" borderId="141" xfId="11" applyFont="1" applyBorder="1" applyAlignment="1">
      <alignment horizontal="center" vertical="center"/>
    </xf>
    <xf numFmtId="0" fontId="29" fillId="0" borderId="142" xfId="11" applyFont="1" applyBorder="1" applyAlignment="1">
      <alignment horizontal="center" vertical="center"/>
    </xf>
    <xf numFmtId="0" fontId="45" fillId="0" borderId="53" xfId="20" applyFont="1" applyBorder="1" applyAlignment="1">
      <alignment horizontal="center"/>
    </xf>
    <xf numFmtId="0" fontId="45" fillId="0" borderId="54" xfId="20" applyFont="1" applyBorder="1" applyAlignment="1">
      <alignment horizontal="center"/>
    </xf>
    <xf numFmtId="0" fontId="45" fillId="0" borderId="55" xfId="20" applyFont="1" applyBorder="1" applyAlignment="1">
      <alignment horizontal="center"/>
    </xf>
    <xf numFmtId="0" fontId="16" fillId="0" borderId="53" xfId="20" applyBorder="1"/>
    <xf numFmtId="0" fontId="16" fillId="0" borderId="54" xfId="20" applyBorder="1"/>
    <xf numFmtId="0" fontId="16" fillId="0" borderId="55" xfId="20" applyBorder="1"/>
    <xf numFmtId="0" fontId="25" fillId="0" borderId="56" xfId="21" applyFont="1" applyFill="1" applyBorder="1" applyAlignment="1" applyProtection="1">
      <alignment horizontal="left" indent="1"/>
    </xf>
    <xf numFmtId="0" fontId="25" fillId="0" borderId="57" xfId="21" applyFont="1" applyFill="1" applyBorder="1" applyAlignment="1" applyProtection="1">
      <alignment horizontal="left" indent="1"/>
    </xf>
    <xf numFmtId="0" fontId="25" fillId="0" borderId="58" xfId="21" applyFont="1" applyFill="1" applyBorder="1" applyAlignment="1" applyProtection="1">
      <alignment horizontal="left" indent="1"/>
    </xf>
    <xf numFmtId="0" fontId="29" fillId="0" borderId="136" xfId="11" applyFont="1" applyBorder="1" applyAlignment="1">
      <alignment horizontal="center" vertical="center"/>
    </xf>
    <xf numFmtId="0" fontId="54" fillId="16" borderId="93" xfId="11" applyFont="1" applyFill="1" applyBorder="1" applyAlignment="1">
      <alignment horizontal="center" vertical="center"/>
    </xf>
    <xf numFmtId="0" fontId="29" fillId="0" borderId="95" xfId="11" applyFont="1" applyBorder="1" applyAlignment="1">
      <alignment horizontal="center" vertical="center"/>
    </xf>
    <xf numFmtId="0" fontId="25" fillId="0" borderId="59" xfId="22" quotePrefix="1" applyFont="1" applyFill="1" applyBorder="1" applyAlignment="1" applyProtection="1">
      <alignment horizontal="left" indent="1"/>
    </xf>
    <xf numFmtId="0" fontId="25" fillId="0" borderId="60" xfId="22" quotePrefix="1" applyFont="1" applyFill="1" applyBorder="1" applyAlignment="1" applyProtection="1">
      <alignment horizontal="left" indent="1"/>
    </xf>
    <xf numFmtId="0" fontId="25" fillId="0" borderId="61" xfId="22" quotePrefix="1" applyFont="1" applyFill="1" applyBorder="1" applyAlignment="1" applyProtection="1">
      <alignment horizontal="left" indent="1"/>
    </xf>
    <xf numFmtId="0" fontId="54" fillId="16" borderId="137" xfId="11" applyFont="1" applyFill="1" applyBorder="1" applyAlignment="1">
      <alignment horizontal="center" vertical="center"/>
    </xf>
    <xf numFmtId="0" fontId="16" fillId="0" borderId="62" xfId="20" applyBorder="1" applyAlignment="1">
      <alignment horizontal="center" vertical="center"/>
    </xf>
    <xf numFmtId="0" fontId="16" fillId="0" borderId="63" xfId="20" applyBorder="1" applyAlignment="1">
      <alignment horizontal="center" vertical="center"/>
    </xf>
    <xf numFmtId="0" fontId="16" fillId="0" borderId="64" xfId="20" applyBorder="1" applyAlignment="1">
      <alignment horizontal="center" vertical="center"/>
    </xf>
    <xf numFmtId="0" fontId="19" fillId="4" borderId="52" xfId="17" applyFont="1" applyFill="1" applyBorder="1" applyAlignment="1">
      <alignment horizontal="center" vertical="center" textRotation="90" wrapText="1"/>
    </xf>
    <xf numFmtId="0" fontId="20" fillId="4" borderId="44" xfId="17" applyFont="1" applyFill="1" applyBorder="1" applyAlignment="1">
      <alignment horizontal="center" vertical="center" textRotation="90"/>
    </xf>
    <xf numFmtId="0" fontId="20" fillId="4" borderId="41" xfId="17" applyFont="1" applyFill="1" applyBorder="1" applyAlignment="1">
      <alignment horizontal="center" vertical="center" textRotation="90"/>
    </xf>
    <xf numFmtId="0" fontId="51" fillId="0" borderId="49" xfId="17" applyFont="1" applyBorder="1" applyAlignment="1">
      <alignment horizontal="center" vertical="center"/>
    </xf>
    <xf numFmtId="0" fontId="51" fillId="0" borderId="50" xfId="17" applyFont="1" applyBorder="1" applyAlignment="1">
      <alignment horizontal="center" vertical="center"/>
    </xf>
    <xf numFmtId="0" fontId="51" fillId="0" borderId="51" xfId="17" applyFont="1" applyBorder="1" applyAlignment="1">
      <alignment horizontal="center" vertical="center"/>
    </xf>
    <xf numFmtId="171" fontId="2" fillId="6" borderId="52" xfId="9" applyNumberFormat="1" applyFont="1" applyFill="1" applyBorder="1" applyAlignment="1">
      <alignment horizontal="center" wrapText="1"/>
    </xf>
    <xf numFmtId="171" fontId="2" fillId="6" borderId="47" xfId="9" applyNumberFormat="1" applyFont="1" applyFill="1" applyBorder="1" applyAlignment="1">
      <alignment horizontal="center"/>
    </xf>
    <xf numFmtId="171" fontId="2" fillId="6" borderId="48" xfId="9" applyNumberFormat="1" applyFont="1" applyFill="1" applyBorder="1" applyAlignment="1">
      <alignment horizontal="center"/>
    </xf>
    <xf numFmtId="172" fontId="2" fillId="6" borderId="52" xfId="2" applyNumberFormat="1" applyFont="1" applyFill="1" applyBorder="1" applyAlignment="1">
      <alignment horizontal="center"/>
    </xf>
    <xf numFmtId="172" fontId="2" fillId="6" borderId="47" xfId="2" applyNumberFormat="1" applyFont="1" applyFill="1" applyBorder="1" applyAlignment="1">
      <alignment horizontal="center"/>
    </xf>
    <xf numFmtId="172" fontId="2" fillId="6" borderId="48" xfId="2" applyNumberFormat="1" applyFont="1" applyFill="1" applyBorder="1" applyAlignment="1">
      <alignment horizontal="center"/>
    </xf>
    <xf numFmtId="171" fontId="2" fillId="0" borderId="52" xfId="9" applyNumberFormat="1" applyFont="1" applyBorder="1" applyAlignment="1">
      <alignment horizontal="center"/>
    </xf>
    <xf numFmtId="171" fontId="2" fillId="0" borderId="47" xfId="9" applyNumberFormat="1" applyFont="1" applyBorder="1" applyAlignment="1">
      <alignment horizontal="center"/>
    </xf>
    <xf numFmtId="171" fontId="2" fillId="0" borderId="48" xfId="9" applyNumberFormat="1" applyFont="1" applyBorder="1" applyAlignment="1">
      <alignment horizontal="center"/>
    </xf>
  </cellXfs>
  <cellStyles count="56">
    <cellStyle name="20 % - Accent3 2" xfId="27" xr:uid="{00000000-0005-0000-0000-000000000000}"/>
    <cellStyle name="Accent1" xfId="41" builtinId="29"/>
    <cellStyle name="Accent1 2" xfId="45" xr:uid="{00000000-0005-0000-0000-000002000000}"/>
    <cellStyle name="Currency 2" xfId="33" xr:uid="{00000000-0005-0000-0000-000003000000}"/>
    <cellStyle name="Heading 1 2" xfId="53" xr:uid="{76E95CA7-843E-499A-90F6-F858194BCD81}"/>
    <cellStyle name="Heading 3 2" xfId="54" xr:uid="{A5C8158A-57D0-4019-9A2D-71B611EDEF1E}"/>
    <cellStyle name="Lien hypertexte 2" xfId="1" xr:uid="{00000000-0005-0000-0000-000005000000}"/>
    <cellStyle name="Milliers" xfId="55" builtinId="3"/>
    <cellStyle name="Milliers 2" xfId="2" xr:uid="{00000000-0005-0000-0000-000006000000}"/>
    <cellStyle name="Monétaire" xfId="28" builtinId="4"/>
    <cellStyle name="Monétaire 2" xfId="3" xr:uid="{00000000-0005-0000-0000-000008000000}"/>
    <cellStyle name="Monétaire 2 2" xfId="34" xr:uid="{00000000-0005-0000-0000-000009000000}"/>
    <cellStyle name="Monétaire 3" xfId="4" xr:uid="{00000000-0005-0000-0000-00000A000000}"/>
    <cellStyle name="Monétaire 3 2" xfId="25" xr:uid="{00000000-0005-0000-0000-00000B000000}"/>
    <cellStyle name="Monétaire 4" xfId="5" xr:uid="{00000000-0005-0000-0000-00000C000000}"/>
    <cellStyle name="Monétaire 5" xfId="6" xr:uid="{00000000-0005-0000-0000-00000D000000}"/>
    <cellStyle name="Monétaire 5 2" xfId="30" xr:uid="{00000000-0005-0000-0000-00000E000000}"/>
    <cellStyle name="Monétaire 5 2 2" xfId="52" xr:uid="{EA86A65F-FD3C-4467-9F58-A45710745196}"/>
    <cellStyle name="Monétaire 6" xfId="7" xr:uid="{00000000-0005-0000-0000-00000F000000}"/>
    <cellStyle name="Monétaire 7" xfId="8" xr:uid="{00000000-0005-0000-0000-000010000000}"/>
    <cellStyle name="Monétaire 8" xfId="9" xr:uid="{00000000-0005-0000-0000-000011000000}"/>
    <cellStyle name="Normal" xfId="0" builtinId="0"/>
    <cellStyle name="Normal 2" xfId="10" xr:uid="{00000000-0005-0000-0000-000015000000}"/>
    <cellStyle name="Normal 2 2" xfId="11" xr:uid="{00000000-0005-0000-0000-000016000000}"/>
    <cellStyle name="Normal 2 2 2" xfId="12" xr:uid="{00000000-0005-0000-0000-000017000000}"/>
    <cellStyle name="Normal 2 2 2 2" xfId="29" xr:uid="{00000000-0005-0000-0000-000018000000}"/>
    <cellStyle name="Normal 2 2 2 2 2" xfId="32" xr:uid="{00000000-0005-0000-0000-000019000000}"/>
    <cellStyle name="Normal 2 3" xfId="24" xr:uid="{00000000-0005-0000-0000-00001A000000}"/>
    <cellStyle name="Normal 2 4" xfId="35" xr:uid="{00000000-0005-0000-0000-00001B000000}"/>
    <cellStyle name="Normal 2_Calcul Intermédiaire" xfId="13" xr:uid="{00000000-0005-0000-0000-00001C000000}"/>
    <cellStyle name="Normal 3" xfId="14" xr:uid="{00000000-0005-0000-0000-00001D000000}"/>
    <cellStyle name="Normal 3 2" xfId="26" xr:uid="{00000000-0005-0000-0000-00001E000000}"/>
    <cellStyle name="Normal 3 3" xfId="31" xr:uid="{00000000-0005-0000-0000-00001F000000}"/>
    <cellStyle name="Normal 3_Exercices supplémentaires" xfId="15" xr:uid="{00000000-0005-0000-0000-000020000000}"/>
    <cellStyle name="Normal 4" xfId="16" xr:uid="{00000000-0005-0000-0000-000021000000}"/>
    <cellStyle name="Normal 4 2" xfId="46" xr:uid="{00000000-0005-0000-0000-000022000000}"/>
    <cellStyle name="Normal 5" xfId="17" xr:uid="{00000000-0005-0000-0000-000023000000}"/>
    <cellStyle name="Normal 5 3" xfId="50" xr:uid="{7D90B4E1-B330-462D-A0BD-1C374A537ACE}"/>
    <cellStyle name="Normal 6" xfId="36" xr:uid="{00000000-0005-0000-0000-000024000000}"/>
    <cellStyle name="Normal 7" xfId="37" xr:uid="{00000000-0005-0000-0000-000025000000}"/>
    <cellStyle name="Normal 8" xfId="38" xr:uid="{00000000-0005-0000-0000-000026000000}"/>
    <cellStyle name="Normal 9" xfId="42" xr:uid="{00000000-0005-0000-0000-000027000000}"/>
    <cellStyle name="Normal_Employé(e)s 2 2 2" xfId="51" xr:uid="{5D1B02CA-A838-47E2-B97C-2EC1201177CE}"/>
    <cellStyle name="Normal_Feuil1" xfId="18" xr:uid="{00000000-0005-0000-0000-000029000000}"/>
    <cellStyle name="Pourcentage 2" xfId="19" xr:uid="{00000000-0005-0000-0000-00002D000000}"/>
    <cellStyle name="Titre 1" xfId="40" builtinId="16"/>
    <cellStyle name="Titre 1 2" xfId="48" xr:uid="{E845F418-CBF2-4404-AF83-924BC854F91D}"/>
    <cellStyle name="Titre 2" xfId="20" builtinId="17"/>
    <cellStyle name="Titre 2 2" xfId="47" xr:uid="{00000000-0005-0000-0000-000030000000}"/>
    <cellStyle name="Titre 3" xfId="21" builtinId="18"/>
    <cellStyle name="Titre 3 2" xfId="49" xr:uid="{71055764-6DC6-42EF-BB5E-D145A367FF4A}"/>
    <cellStyle name="Titre 4" xfId="22" builtinId="19"/>
    <cellStyle name="Total" xfId="23" builtinId="25"/>
    <cellStyle name="Total 2" xfId="39" xr:uid="{00000000-0005-0000-0000-000034000000}"/>
    <cellStyle name="Total 3" xfId="43" xr:uid="{00000000-0005-0000-0000-000035000000}"/>
    <cellStyle name="Total 4" xfId="44" xr:uid="{00000000-0005-0000-0000-000036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CADFAF"/>
      <rgbColor rgb="000000FF"/>
      <rgbColor rgb="00FFFF00"/>
      <rgbColor rgb="00FF00FF"/>
      <rgbColor rgb="00EEDCCA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tmp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tmp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tmp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jpeg"/><Relationship Id="rId1" Type="http://schemas.openxmlformats.org/officeDocument/2006/relationships/image" Target="../media/image6.w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161925</xdr:colOff>
      <xdr:row>3</xdr:row>
      <xdr:rowOff>121920</xdr:rowOff>
    </xdr:from>
    <xdr:to>
      <xdr:col>3</xdr:col>
      <xdr:colOff>1144905</xdr:colOff>
      <xdr:row>7</xdr:row>
      <xdr:rowOff>55245</xdr:rowOff>
    </xdr:to>
    <xdr:pic>
      <xdr:nvPicPr>
        <xdr:cNvPr id="21507" name="Image 1" descr="C:\Program Files (x86)\Microsoft Office\MEDIA\CAGCAT10\j0234131.wmf">
          <a:extLst>
            <a:ext uri="{FF2B5EF4-FFF2-40B4-BE49-F238E27FC236}">
              <a16:creationId xmlns:a16="http://schemas.microsoft.com/office/drawing/2014/main" id="{00000000-0008-0000-0B00-0000035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86125" y="1021080"/>
          <a:ext cx="982980" cy="1009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85725</xdr:colOff>
      <xdr:row>21</xdr:row>
      <xdr:rowOff>114300</xdr:rowOff>
    </xdr:from>
    <xdr:ext cx="952500" cy="1009650"/>
    <xdr:pic>
      <xdr:nvPicPr>
        <xdr:cNvPr id="3" name="Image 1" descr="C:\Program Files (x86)\Microsoft Office\MEDIA\CAGCAT10\j0234131.wmf">
          <a:extLst>
            <a:ext uri="{FF2B5EF4-FFF2-40B4-BE49-F238E27FC236}">
              <a16:creationId xmlns:a16="http://schemas.microsoft.com/office/drawing/2014/main" id="{451EE15D-4542-4E85-AA0A-0046910C53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114300"/>
          <a:ext cx="952500" cy="1009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4</xdr:col>
      <xdr:colOff>0</xdr:colOff>
      <xdr:row>16</xdr:row>
      <xdr:rowOff>0</xdr:rowOff>
    </xdr:from>
    <xdr:to>
      <xdr:col>7</xdr:col>
      <xdr:colOff>62865</xdr:colOff>
      <xdr:row>24</xdr:row>
      <xdr:rowOff>152400</xdr:rowOff>
    </xdr:to>
    <xdr:pic>
      <xdr:nvPicPr>
        <xdr:cNvPr id="2" name="Picture 1" descr="A screenshot of a computer&#10;&#10;Description automatically generated">
          <a:extLst>
            <a:ext uri="{FF2B5EF4-FFF2-40B4-BE49-F238E27FC236}">
              <a16:creationId xmlns:a16="http://schemas.microsoft.com/office/drawing/2014/main" id="{41FA8CAC-D5FE-551B-C785-83232E21B3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2000" y="5057775"/>
          <a:ext cx="4053840" cy="1981200"/>
        </a:xfrm>
        <a:prstGeom prst="rect">
          <a:avLst/>
        </a:prstGeom>
        <a:ln>
          <a:solidFill>
            <a:srgbClr val="00B050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28575</xdr:colOff>
      <xdr:row>2</xdr:row>
      <xdr:rowOff>66675</xdr:rowOff>
    </xdr:from>
    <xdr:to>
      <xdr:col>14</xdr:col>
      <xdr:colOff>707571</xdr:colOff>
      <xdr:row>18</xdr:row>
      <xdr:rowOff>285750</xdr:rowOff>
    </xdr:to>
    <xdr:pic>
      <xdr:nvPicPr>
        <xdr:cNvPr id="2" name="Image 2" descr="Une image contenant texte&#10;&#10;Description générée automatiquement">
          <a:extLst>
            <a:ext uri="{FF2B5EF4-FFF2-40B4-BE49-F238E27FC236}">
              <a16:creationId xmlns:a16="http://schemas.microsoft.com/office/drawing/2014/main" id="{62238AFA-2540-4B00-8ED8-B1A3A6612237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15275" y="657225"/>
          <a:ext cx="5593896" cy="4943475"/>
        </a:xfrm>
        <a:prstGeom prst="rect">
          <a:avLst/>
        </a:prstGeom>
        <a:ln>
          <a:solidFill>
            <a:schemeClr val="accent1"/>
          </a:solidFill>
        </a:ln>
      </xdr:spPr>
    </xdr:pic>
    <xdr:clientData/>
  </xdr:twoCellAnchor>
  <xdr:twoCellAnchor>
    <xdr:from>
      <xdr:col>8</xdr:col>
      <xdr:colOff>114301</xdr:colOff>
      <xdr:row>9</xdr:row>
      <xdr:rowOff>57150</xdr:rowOff>
    </xdr:from>
    <xdr:to>
      <xdr:col>14</xdr:col>
      <xdr:colOff>498022</xdr:colOff>
      <xdr:row>9</xdr:row>
      <xdr:rowOff>280307</xdr:rowOff>
    </xdr:to>
    <xdr:sp macro="" textlink="">
      <xdr:nvSpPr>
        <xdr:cNvPr id="3" name="Rectangle : coins arrondis 2">
          <a:extLst>
            <a:ext uri="{FF2B5EF4-FFF2-40B4-BE49-F238E27FC236}">
              <a16:creationId xmlns:a16="http://schemas.microsoft.com/office/drawing/2014/main" id="{FA1413B0-4640-4C51-A655-7ACE7B0585FA}"/>
            </a:ext>
          </a:extLst>
        </xdr:cNvPr>
        <xdr:cNvSpPr/>
      </xdr:nvSpPr>
      <xdr:spPr>
        <a:xfrm>
          <a:off x="8001001" y="2714625"/>
          <a:ext cx="5298621" cy="223157"/>
        </a:xfrm>
        <a:prstGeom prst="round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CA" sz="1100"/>
        </a:p>
      </xdr:txBody>
    </xdr:sp>
    <xdr:clientData/>
  </xdr:twoCellAnchor>
  <xdr:twoCellAnchor>
    <xdr:from>
      <xdr:col>8</xdr:col>
      <xdr:colOff>8166</xdr:colOff>
      <xdr:row>12</xdr:row>
      <xdr:rowOff>123826</xdr:rowOff>
    </xdr:from>
    <xdr:to>
      <xdr:col>12</xdr:col>
      <xdr:colOff>68036</xdr:colOff>
      <xdr:row>13</xdr:row>
      <xdr:rowOff>266701</xdr:rowOff>
    </xdr:to>
    <xdr:sp macro="" textlink="">
      <xdr:nvSpPr>
        <xdr:cNvPr id="4" name="Rectangle : coins arrondis 4">
          <a:extLst>
            <a:ext uri="{FF2B5EF4-FFF2-40B4-BE49-F238E27FC236}">
              <a16:creationId xmlns:a16="http://schemas.microsoft.com/office/drawing/2014/main" id="{D3D97503-A23E-464E-BFDE-DBF9D0D87B55}"/>
            </a:ext>
          </a:extLst>
        </xdr:cNvPr>
        <xdr:cNvSpPr/>
      </xdr:nvSpPr>
      <xdr:spPr>
        <a:xfrm>
          <a:off x="7894866" y="3667126"/>
          <a:ext cx="3336470" cy="438150"/>
        </a:xfrm>
        <a:prstGeom prst="round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CA" sz="1100"/>
        </a:p>
      </xdr:txBody>
    </xdr:sp>
    <xdr:clientData/>
  </xdr:twoCellAnchor>
  <xdr:twoCellAnchor>
    <xdr:from>
      <xdr:col>8</xdr:col>
      <xdr:colOff>48987</xdr:colOff>
      <xdr:row>14</xdr:row>
      <xdr:rowOff>273504</xdr:rowOff>
    </xdr:from>
    <xdr:to>
      <xdr:col>13</xdr:col>
      <xdr:colOff>0</xdr:colOff>
      <xdr:row>17</xdr:row>
      <xdr:rowOff>27215</xdr:rowOff>
    </xdr:to>
    <xdr:sp macro="" textlink="">
      <xdr:nvSpPr>
        <xdr:cNvPr id="5" name="Rectangle : coins arrondis 4">
          <a:extLst>
            <a:ext uri="{FF2B5EF4-FFF2-40B4-BE49-F238E27FC236}">
              <a16:creationId xmlns:a16="http://schemas.microsoft.com/office/drawing/2014/main" id="{CE2C9E48-4A21-4836-8CB6-56BCB254CF0F}"/>
            </a:ext>
          </a:extLst>
        </xdr:cNvPr>
        <xdr:cNvSpPr/>
      </xdr:nvSpPr>
      <xdr:spPr>
        <a:xfrm>
          <a:off x="7935687" y="4407354"/>
          <a:ext cx="4046763" cy="639536"/>
        </a:xfrm>
        <a:prstGeom prst="round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CA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657225</xdr:colOff>
      <xdr:row>1</xdr:row>
      <xdr:rowOff>9525</xdr:rowOff>
    </xdr:from>
    <xdr:to>
      <xdr:col>8</xdr:col>
      <xdr:colOff>428625</xdr:colOff>
      <xdr:row>19</xdr:row>
      <xdr:rowOff>219710</xdr:rowOff>
    </xdr:to>
    <xdr:pic>
      <xdr:nvPicPr>
        <xdr:cNvPr id="2" name="Image 3">
          <a:extLst>
            <a:ext uri="{FF2B5EF4-FFF2-40B4-BE49-F238E27FC236}">
              <a16:creationId xmlns:a16="http://schemas.microsoft.com/office/drawing/2014/main" id="{7E51835A-A7EE-44CC-B29E-8AA5EF987E31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43550" y="495300"/>
          <a:ext cx="3581400" cy="4734560"/>
        </a:xfrm>
        <a:prstGeom prst="rect">
          <a:avLst/>
        </a:prstGeom>
      </xdr:spPr>
    </xdr:pic>
    <xdr:clientData/>
  </xdr:twoCellAnchor>
  <xdr:twoCellAnchor>
    <xdr:from>
      <xdr:col>3</xdr:col>
      <xdr:colOff>752475</xdr:colOff>
      <xdr:row>8</xdr:row>
      <xdr:rowOff>200025</xdr:rowOff>
    </xdr:from>
    <xdr:to>
      <xdr:col>6</xdr:col>
      <xdr:colOff>495300</xdr:colOff>
      <xdr:row>9</xdr:row>
      <xdr:rowOff>219075</xdr:rowOff>
    </xdr:to>
    <xdr:sp macro="" textlink="">
      <xdr:nvSpPr>
        <xdr:cNvPr id="3" name="Rectangle : coins arrondis 2">
          <a:extLst>
            <a:ext uri="{FF2B5EF4-FFF2-40B4-BE49-F238E27FC236}">
              <a16:creationId xmlns:a16="http://schemas.microsoft.com/office/drawing/2014/main" id="{E9FEDB83-3CA9-402F-8DEB-9AD4699523A1}"/>
            </a:ext>
          </a:extLst>
        </xdr:cNvPr>
        <xdr:cNvSpPr/>
      </xdr:nvSpPr>
      <xdr:spPr>
        <a:xfrm>
          <a:off x="5638800" y="2590800"/>
          <a:ext cx="2028825" cy="257175"/>
        </a:xfrm>
        <a:prstGeom prst="round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CA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15</xdr:row>
      <xdr:rowOff>19050</xdr:rowOff>
    </xdr:from>
    <xdr:to>
      <xdr:col>1</xdr:col>
      <xdr:colOff>276225</xdr:colOff>
      <xdr:row>18</xdr:row>
      <xdr:rowOff>142875</xdr:rowOff>
    </xdr:to>
    <xdr:pic>
      <xdr:nvPicPr>
        <xdr:cNvPr id="19461" name="Image 1" descr="C:\Program Files (x86)\Microsoft Office\MEDIA\CAGCAT10\j0212957.wmf">
          <a:extLst>
            <a:ext uri="{FF2B5EF4-FFF2-40B4-BE49-F238E27FC236}">
              <a16:creationId xmlns:a16="http://schemas.microsoft.com/office/drawing/2014/main" id="{00000000-0008-0000-1400-0000054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4295775"/>
          <a:ext cx="1238250" cy="866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76200</xdr:colOff>
      <xdr:row>11</xdr:row>
      <xdr:rowOff>0</xdr:rowOff>
    </xdr:from>
    <xdr:to>
      <xdr:col>8</xdr:col>
      <xdr:colOff>600075</xdr:colOff>
      <xdr:row>16</xdr:row>
      <xdr:rowOff>0</xdr:rowOff>
    </xdr:to>
    <xdr:pic>
      <xdr:nvPicPr>
        <xdr:cNvPr id="19462" name="Image 2" descr="C:\Users\Murielle\AppData\Local\Microsoft\Windows\Temporary Internet Files\Content.IE5\H9CT5RLH\MP900433192[1].jpg">
          <a:extLst>
            <a:ext uri="{FF2B5EF4-FFF2-40B4-BE49-F238E27FC236}">
              <a16:creationId xmlns:a16="http://schemas.microsoft.com/office/drawing/2014/main" id="{00000000-0008-0000-1400-0000064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91300" y="3286125"/>
          <a:ext cx="2047875" cy="1238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60F590-B425-4360-9BCF-3FA70838C877}">
  <sheetPr>
    <tabColor theme="2" tint="-0.749992370372631"/>
  </sheetPr>
  <dimension ref="A1:E16"/>
  <sheetViews>
    <sheetView tabSelected="1" workbookViewId="0">
      <selection activeCell="E3" sqref="E3"/>
    </sheetView>
  </sheetViews>
  <sheetFormatPr baseColWidth="10" defaultColWidth="11.44140625" defaultRowHeight="21" customHeight="1"/>
  <cols>
    <col min="1" max="1" width="50.21875" style="146" customWidth="1"/>
    <col min="2" max="4" width="13.44140625" style="146" customWidth="1"/>
    <col min="5" max="5" width="15.109375" style="146" customWidth="1"/>
    <col min="6" max="16384" width="11.44140625" style="146"/>
  </cols>
  <sheetData>
    <row r="1" spans="1:5" ht="29.25" customHeight="1">
      <c r="A1" s="165" t="s">
        <v>538</v>
      </c>
      <c r="B1" s="165"/>
      <c r="C1" s="165"/>
      <c r="D1" s="165"/>
      <c r="E1" s="165"/>
    </row>
    <row r="2" spans="1:5" s="166" customFormat="1" ht="33.75" customHeight="1">
      <c r="A2" s="166" t="s">
        <v>353</v>
      </c>
      <c r="B2" s="166" t="s">
        <v>103</v>
      </c>
      <c r="C2" s="166" t="s">
        <v>104</v>
      </c>
      <c r="D2" s="166" t="s">
        <v>105</v>
      </c>
      <c r="E2" s="166" t="s">
        <v>0</v>
      </c>
    </row>
    <row r="3" spans="1:5" ht="21" customHeight="1">
      <c r="A3" s="167" t="s">
        <v>354</v>
      </c>
      <c r="B3" s="168">
        <v>32</v>
      </c>
      <c r="C3" s="168">
        <v>42</v>
      </c>
      <c r="D3" s="168">
        <v>33</v>
      </c>
      <c r="E3" s="169"/>
    </row>
    <row r="4" spans="1:5" ht="21" customHeight="1">
      <c r="A4" s="167" t="s">
        <v>355</v>
      </c>
      <c r="B4" s="168">
        <v>44</v>
      </c>
      <c r="C4" s="168">
        <v>74</v>
      </c>
      <c r="D4" s="168">
        <v>53</v>
      </c>
      <c r="E4" s="169"/>
    </row>
    <row r="5" spans="1:5" ht="21" customHeight="1">
      <c r="A5" s="167" t="s">
        <v>106</v>
      </c>
      <c r="B5" s="168">
        <v>56</v>
      </c>
      <c r="C5" s="168" t="s">
        <v>357</v>
      </c>
      <c r="D5" s="168">
        <v>83</v>
      </c>
      <c r="E5" s="169"/>
    </row>
    <row r="6" spans="1:5" ht="21" customHeight="1">
      <c r="A6" s="167" t="s">
        <v>356</v>
      </c>
      <c r="B6" s="168">
        <v>33</v>
      </c>
      <c r="C6" s="168">
        <v>58</v>
      </c>
      <c r="D6" s="168">
        <v>39</v>
      </c>
      <c r="E6" s="169"/>
    </row>
    <row r="7" spans="1:5" ht="21" customHeight="1">
      <c r="B7" s="168"/>
      <c r="C7" s="168"/>
      <c r="D7" s="168"/>
      <c r="E7" s="168"/>
    </row>
    <row r="8" spans="1:5" ht="21" customHeight="1">
      <c r="A8" s="166" t="s">
        <v>441</v>
      </c>
      <c r="B8" s="170"/>
      <c r="C8" s="168"/>
      <c r="D8" s="168"/>
      <c r="E8" s="168"/>
    </row>
    <row r="10" spans="1:5" s="166" customFormat="1" ht="21" customHeight="1">
      <c r="A10" s="166" t="s">
        <v>358</v>
      </c>
      <c r="B10" s="170"/>
    </row>
    <row r="12" spans="1:5" ht="21" customHeight="1">
      <c r="A12" s="166" t="s">
        <v>526</v>
      </c>
      <c r="B12" s="170"/>
    </row>
    <row r="13" spans="1:5" ht="21" customHeight="1">
      <c r="A13" s="146" t="s">
        <v>527</v>
      </c>
      <c r="B13" s="260"/>
    </row>
    <row r="14" spans="1:5" ht="21" customHeight="1">
      <c r="A14"/>
      <c r="B14"/>
      <c r="C14"/>
    </row>
    <row r="15" spans="1:5" ht="21" customHeight="1">
      <c r="A15"/>
      <c r="B15"/>
      <c r="C15"/>
    </row>
    <row r="16" spans="1:5" ht="21" customHeight="1">
      <c r="A16"/>
      <c r="B16"/>
      <c r="C16"/>
    </row>
  </sheetData>
  <printOptions horizontalCentered="1" verticalCentered="1" headings="1" gridLines="1"/>
  <pageMargins left="0.78740157480314965" right="0.78740157480314965" top="0.98425196850393704" bottom="0.98425196850393704" header="0.51181102362204722" footer="0.51181102362204722"/>
  <pageSetup scale="12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2" tint="-0.749992370372631"/>
  </sheetPr>
  <dimension ref="A1:L102"/>
  <sheetViews>
    <sheetView zoomScale="80" zoomScaleNormal="80" workbookViewId="0">
      <selection activeCell="K4" sqref="K4"/>
    </sheetView>
  </sheetViews>
  <sheetFormatPr baseColWidth="10" defaultColWidth="11.44140625" defaultRowHeight="13.2"/>
  <cols>
    <col min="1" max="1" width="21.5546875" style="19" customWidth="1"/>
    <col min="2" max="2" width="12.109375" style="82" bestFit="1" customWidth="1"/>
    <col min="3" max="3" width="19.109375" style="82" bestFit="1" customWidth="1"/>
    <col min="4" max="4" width="12.109375" style="19" customWidth="1"/>
    <col min="5" max="5" width="13.33203125" style="91" customWidth="1"/>
    <col min="6" max="6" width="13" style="19" customWidth="1"/>
    <col min="7" max="7" width="5" customWidth="1"/>
    <col min="8" max="8" width="24.6640625" style="19" customWidth="1"/>
    <col min="9" max="9" width="16.33203125" style="19" customWidth="1"/>
    <col min="10" max="10" width="4.33203125" style="86" customWidth="1"/>
    <col min="11" max="11" width="24" style="19" customWidth="1"/>
    <col min="12" max="12" width="15.21875" style="19" customWidth="1"/>
    <col min="13" max="16384" width="11.44140625" style="19"/>
  </cols>
  <sheetData>
    <row r="1" spans="1:11" ht="27" customHeight="1" thickBot="1">
      <c r="A1" s="15" t="s">
        <v>421</v>
      </c>
      <c r="B1" s="77" t="s">
        <v>419</v>
      </c>
      <c r="C1" s="77" t="s">
        <v>420</v>
      </c>
      <c r="D1" s="77" t="s">
        <v>422</v>
      </c>
      <c r="E1" s="78" t="s">
        <v>528</v>
      </c>
      <c r="F1" s="79" t="s">
        <v>44</v>
      </c>
      <c r="H1" s="87" t="s">
        <v>423</v>
      </c>
      <c r="J1" s="80"/>
    </row>
    <row r="2" spans="1:11" ht="20.25" customHeight="1" thickTop="1">
      <c r="A2" s="81" t="s">
        <v>45</v>
      </c>
      <c r="B2" s="82" t="s">
        <v>4</v>
      </c>
      <c r="C2" s="82" t="s">
        <v>442</v>
      </c>
      <c r="D2" s="271">
        <v>48000</v>
      </c>
      <c r="E2" s="84"/>
      <c r="F2" s="85"/>
    </row>
    <row r="3" spans="1:11" ht="20.25" customHeight="1">
      <c r="A3" s="81" t="s">
        <v>47</v>
      </c>
      <c r="B3" s="82" t="s">
        <v>4</v>
      </c>
      <c r="C3" s="82" t="s">
        <v>445</v>
      </c>
      <c r="D3" s="271">
        <v>40500</v>
      </c>
      <c r="E3" s="84"/>
      <c r="F3" s="85"/>
      <c r="H3" s="304" t="s">
        <v>424</v>
      </c>
      <c r="I3" s="305"/>
      <c r="K3" s="276" t="s">
        <v>425</v>
      </c>
    </row>
    <row r="4" spans="1:11" ht="20.25" customHeight="1">
      <c r="A4" s="81" t="s">
        <v>46</v>
      </c>
      <c r="B4" s="82" t="s">
        <v>265</v>
      </c>
      <c r="C4" s="82" t="s">
        <v>442</v>
      </c>
      <c r="D4" s="271">
        <v>45000</v>
      </c>
      <c r="E4" s="84"/>
      <c r="F4" s="85"/>
      <c r="H4" s="153" t="s">
        <v>265</v>
      </c>
      <c r="I4" s="154"/>
      <c r="J4" s="80"/>
      <c r="K4" s="293"/>
    </row>
    <row r="5" spans="1:11" ht="20.25" customHeight="1">
      <c r="A5" s="81" t="s">
        <v>48</v>
      </c>
      <c r="B5" s="82" t="s">
        <v>2</v>
      </c>
      <c r="C5" s="82" t="s">
        <v>445</v>
      </c>
      <c r="D5" s="271">
        <v>38000</v>
      </c>
      <c r="E5" s="84"/>
      <c r="F5" s="85"/>
      <c r="H5" s="155" t="s">
        <v>2</v>
      </c>
      <c r="I5" s="156"/>
      <c r="K5" s="291"/>
    </row>
    <row r="6" spans="1:11" ht="20.25" customHeight="1">
      <c r="A6" s="81" t="s">
        <v>49</v>
      </c>
      <c r="B6" s="82" t="s">
        <v>265</v>
      </c>
      <c r="C6" s="82" t="s">
        <v>443</v>
      </c>
      <c r="D6" s="271">
        <v>37500</v>
      </c>
      <c r="E6" s="84"/>
      <c r="F6" s="85"/>
      <c r="H6" s="155" t="s">
        <v>4</v>
      </c>
      <c r="I6" s="156"/>
      <c r="J6" s="88"/>
      <c r="K6" s="291"/>
    </row>
    <row r="7" spans="1:11" ht="20.25" customHeight="1">
      <c r="A7" s="81" t="s">
        <v>50</v>
      </c>
      <c r="B7" s="82" t="s">
        <v>2</v>
      </c>
      <c r="C7" s="82" t="s">
        <v>444</v>
      </c>
      <c r="D7" s="271">
        <v>42500</v>
      </c>
      <c r="E7" s="84"/>
      <c r="F7" s="85"/>
      <c r="H7" s="155" t="s">
        <v>3</v>
      </c>
      <c r="I7" s="156"/>
      <c r="J7" s="80"/>
      <c r="K7" s="291"/>
    </row>
    <row r="8" spans="1:11" ht="20.25" customHeight="1">
      <c r="A8" s="81" t="s">
        <v>51</v>
      </c>
      <c r="B8" s="82" t="s">
        <v>4</v>
      </c>
      <c r="C8" s="82" t="s">
        <v>445</v>
      </c>
      <c r="D8" s="271">
        <v>35000</v>
      </c>
      <c r="E8" s="84"/>
      <c r="F8" s="85"/>
      <c r="H8" s="157" t="s">
        <v>509</v>
      </c>
      <c r="I8" s="158"/>
      <c r="K8" s="292"/>
    </row>
    <row r="9" spans="1:11" ht="20.25" customHeight="1">
      <c r="A9" s="81" t="s">
        <v>52</v>
      </c>
      <c r="B9" s="82" t="s">
        <v>3</v>
      </c>
      <c r="C9" s="82" t="s">
        <v>445</v>
      </c>
      <c r="D9" s="271">
        <v>35000</v>
      </c>
      <c r="E9" s="84"/>
      <c r="F9" s="85"/>
      <c r="H9" s="89"/>
      <c r="I9" s="89"/>
      <c r="J9" s="88"/>
    </row>
    <row r="10" spans="1:11" ht="20.25" customHeight="1">
      <c r="A10" s="81" t="s">
        <v>53</v>
      </c>
      <c r="B10" s="82" t="s">
        <v>3</v>
      </c>
      <c r="C10" s="82" t="s">
        <v>443</v>
      </c>
      <c r="D10" s="271">
        <v>34500</v>
      </c>
      <c r="E10" s="84"/>
      <c r="F10" s="85"/>
      <c r="H10" s="306" t="s">
        <v>426</v>
      </c>
      <c r="I10" s="307"/>
      <c r="J10" s="80"/>
    </row>
    <row r="11" spans="1:11" ht="20.25" customHeight="1">
      <c r="A11" s="81" t="s">
        <v>54</v>
      </c>
      <c r="B11" s="82" t="s">
        <v>509</v>
      </c>
      <c r="C11" s="82" t="s">
        <v>444</v>
      </c>
      <c r="D11" s="271">
        <v>45000</v>
      </c>
      <c r="E11" s="84"/>
      <c r="F11" s="85"/>
      <c r="H11" s="279" t="s">
        <v>435</v>
      </c>
      <c r="I11" s="293"/>
    </row>
    <row r="12" spans="1:11" ht="20.25" customHeight="1">
      <c r="A12" s="81" t="s">
        <v>55</v>
      </c>
      <c r="B12" s="82" t="s">
        <v>4</v>
      </c>
      <c r="C12" s="82" t="s">
        <v>445</v>
      </c>
      <c r="D12" s="271">
        <v>75850</v>
      </c>
      <c r="E12" s="84"/>
      <c r="F12" s="85"/>
      <c r="H12" s="157" t="s">
        <v>446</v>
      </c>
      <c r="I12" s="292"/>
    </row>
    <row r="13" spans="1:11" ht="20.25" customHeight="1">
      <c r="A13" s="81" t="s">
        <v>56</v>
      </c>
      <c r="B13" s="82" t="s">
        <v>4</v>
      </c>
      <c r="C13" s="82" t="s">
        <v>445</v>
      </c>
      <c r="D13" s="271">
        <v>34000</v>
      </c>
      <c r="E13" s="84"/>
      <c r="F13" s="85"/>
      <c r="I13" s="90"/>
    </row>
    <row r="14" spans="1:11" ht="20.25" customHeight="1">
      <c r="A14" s="81" t="s">
        <v>57</v>
      </c>
      <c r="B14" s="82" t="s">
        <v>4</v>
      </c>
      <c r="C14" s="82" t="s">
        <v>444</v>
      </c>
      <c r="D14" s="271">
        <v>52500</v>
      </c>
      <c r="E14" s="84"/>
      <c r="F14" s="85"/>
      <c r="H14" s="308" t="s">
        <v>427</v>
      </c>
      <c r="I14" s="309"/>
    </row>
    <row r="15" spans="1:11" ht="20.25" customHeight="1">
      <c r="A15" s="81" t="s">
        <v>58</v>
      </c>
      <c r="B15" s="82" t="s">
        <v>509</v>
      </c>
      <c r="C15" s="82" t="s">
        <v>443</v>
      </c>
      <c r="D15" s="271">
        <v>34000</v>
      </c>
      <c r="E15" s="84"/>
      <c r="F15" s="85"/>
      <c r="H15" s="153" t="s">
        <v>437</v>
      </c>
      <c r="I15" s="293"/>
    </row>
    <row r="16" spans="1:11" ht="20.25" customHeight="1">
      <c r="A16" s="81" t="s">
        <v>59</v>
      </c>
      <c r="B16" s="82" t="s">
        <v>509</v>
      </c>
      <c r="C16" s="82" t="s">
        <v>443</v>
      </c>
      <c r="D16" s="271">
        <v>31500</v>
      </c>
      <c r="E16" s="84"/>
      <c r="F16" s="85"/>
      <c r="H16" s="157" t="s">
        <v>447</v>
      </c>
      <c r="I16" s="292"/>
    </row>
    <row r="17" spans="1:12" ht="20.25" customHeight="1">
      <c r="A17" s="81" t="s">
        <v>60</v>
      </c>
      <c r="B17" s="82" t="s">
        <v>2</v>
      </c>
      <c r="C17" s="82" t="s">
        <v>444</v>
      </c>
      <c r="D17" s="271">
        <v>30000</v>
      </c>
      <c r="E17" s="84"/>
      <c r="F17" s="85"/>
    </row>
    <row r="18" spans="1:12" ht="20.25" customHeight="1" thickBot="1">
      <c r="A18" s="81" t="s">
        <v>61</v>
      </c>
      <c r="B18" s="82" t="s">
        <v>2</v>
      </c>
      <c r="C18" s="82" t="s">
        <v>445</v>
      </c>
      <c r="D18" s="271">
        <v>29000</v>
      </c>
      <c r="E18" s="84"/>
      <c r="F18" s="85"/>
    </row>
    <row r="19" spans="1:12" ht="20.25" customHeight="1" thickTop="1">
      <c r="A19" s="81" t="s">
        <v>62</v>
      </c>
      <c r="B19" s="82" t="s">
        <v>265</v>
      </c>
      <c r="C19" s="82" t="s">
        <v>444</v>
      </c>
      <c r="D19" s="271">
        <v>28000</v>
      </c>
      <c r="E19" s="84"/>
      <c r="F19" s="85"/>
      <c r="H19" s="310" t="s">
        <v>431</v>
      </c>
      <c r="I19" s="311"/>
      <c r="J19" s="312"/>
    </row>
    <row r="20" spans="1:12" ht="20.25" customHeight="1">
      <c r="A20" s="81" t="s">
        <v>63</v>
      </c>
      <c r="B20" s="82" t="s">
        <v>1</v>
      </c>
      <c r="C20" s="82" t="s">
        <v>444</v>
      </c>
      <c r="D20" s="271">
        <v>48500</v>
      </c>
      <c r="E20" s="84"/>
      <c r="F20" s="85"/>
      <c r="H20" s="316" t="s">
        <v>432</v>
      </c>
      <c r="I20" s="317"/>
      <c r="J20" s="318"/>
    </row>
    <row r="21" spans="1:12" ht="20.25" customHeight="1">
      <c r="A21" s="81" t="s">
        <v>64</v>
      </c>
      <c r="B21" s="82" t="s">
        <v>4</v>
      </c>
      <c r="C21" s="82" t="s">
        <v>445</v>
      </c>
      <c r="D21" s="271">
        <v>27000</v>
      </c>
      <c r="E21" s="84"/>
      <c r="F21" s="85"/>
      <c r="H21" s="316" t="s">
        <v>433</v>
      </c>
      <c r="I21" s="317"/>
      <c r="J21" s="318"/>
    </row>
    <row r="22" spans="1:12" ht="20.25" customHeight="1" thickBot="1">
      <c r="A22" s="81" t="s">
        <v>65</v>
      </c>
      <c r="B22" s="82" t="s">
        <v>265</v>
      </c>
      <c r="C22" s="82" t="s">
        <v>445</v>
      </c>
      <c r="D22" s="271">
        <v>27000</v>
      </c>
      <c r="E22" s="84"/>
      <c r="F22" s="85"/>
      <c r="H22" s="322" t="s">
        <v>434</v>
      </c>
      <c r="I22" s="323"/>
      <c r="J22" s="324"/>
    </row>
    <row r="23" spans="1:12" ht="20.25" customHeight="1" thickTop="1" thickBot="1">
      <c r="A23" s="81" t="s">
        <v>67</v>
      </c>
      <c r="B23" s="82" t="s">
        <v>2</v>
      </c>
      <c r="C23" s="82" t="s">
        <v>444</v>
      </c>
      <c r="D23" s="271">
        <v>25000</v>
      </c>
      <c r="E23" s="84"/>
      <c r="F23" s="85"/>
    </row>
    <row r="24" spans="1:12" ht="20.25" customHeight="1" thickTop="1">
      <c r="A24" s="81" t="s">
        <v>66</v>
      </c>
      <c r="B24" s="82" t="s">
        <v>265</v>
      </c>
      <c r="C24" s="82" t="s">
        <v>445</v>
      </c>
      <c r="D24" s="271">
        <v>25908</v>
      </c>
      <c r="E24" s="84"/>
      <c r="F24" s="85"/>
      <c r="H24" s="313" t="s">
        <v>430</v>
      </c>
      <c r="I24" s="314"/>
      <c r="J24" s="315"/>
    </row>
    <row r="25" spans="1:12" ht="20.25" customHeight="1">
      <c r="A25" s="81" t="s">
        <v>68</v>
      </c>
      <c r="B25" s="82" t="s">
        <v>509</v>
      </c>
      <c r="C25" s="82" t="s">
        <v>443</v>
      </c>
      <c r="D25" s="271">
        <v>47500</v>
      </c>
      <c r="E25" s="84"/>
      <c r="F25" s="85"/>
      <c r="H25" s="316" t="s">
        <v>429</v>
      </c>
      <c r="I25" s="317"/>
      <c r="J25" s="318"/>
    </row>
    <row r="26" spans="1:12" ht="20.25" customHeight="1">
      <c r="A26" s="81" t="s">
        <v>69</v>
      </c>
      <c r="B26" s="82" t="s">
        <v>265</v>
      </c>
      <c r="C26" s="82" t="s">
        <v>442</v>
      </c>
      <c r="D26" s="271">
        <v>23900</v>
      </c>
      <c r="E26" s="84"/>
      <c r="F26" s="85"/>
      <c r="H26" s="316" t="s">
        <v>428</v>
      </c>
      <c r="I26" s="317"/>
      <c r="J26" s="318"/>
    </row>
    <row r="27" spans="1:12" ht="20.25" customHeight="1" thickBot="1">
      <c r="A27" s="81" t="s">
        <v>70</v>
      </c>
      <c r="B27" s="82" t="s">
        <v>265</v>
      </c>
      <c r="C27" s="82" t="s">
        <v>442</v>
      </c>
      <c r="D27" s="271">
        <v>23567</v>
      </c>
      <c r="E27" s="84"/>
      <c r="F27" s="85"/>
      <c r="H27" s="322" t="s">
        <v>515</v>
      </c>
      <c r="I27" s="323"/>
      <c r="J27" s="324"/>
    </row>
    <row r="28" spans="1:12" ht="20.25" customHeight="1" thickTop="1">
      <c r="A28" s="81" t="s">
        <v>71</v>
      </c>
      <c r="B28" s="82" t="s">
        <v>1</v>
      </c>
      <c r="C28" s="82" t="s">
        <v>444</v>
      </c>
      <c r="D28" s="271">
        <v>41000</v>
      </c>
      <c r="E28" s="84"/>
      <c r="F28" s="85"/>
      <c r="H28"/>
    </row>
    <row r="29" spans="1:12" ht="20.25" customHeight="1">
      <c r="A29" s="81" t="s">
        <v>72</v>
      </c>
      <c r="B29" s="82" t="s">
        <v>265</v>
      </c>
      <c r="C29" s="82" t="s">
        <v>444</v>
      </c>
      <c r="D29" s="271">
        <v>23000</v>
      </c>
      <c r="E29" s="84"/>
      <c r="F29" s="85"/>
      <c r="H29" s="325" t="s">
        <v>375</v>
      </c>
      <c r="I29" s="325"/>
      <c r="K29" s="320" t="s">
        <v>375</v>
      </c>
      <c r="L29" s="320"/>
    </row>
    <row r="30" spans="1:12" ht="20.25" customHeight="1">
      <c r="A30" s="81" t="s">
        <v>73</v>
      </c>
      <c r="B30" s="82" t="s">
        <v>2</v>
      </c>
      <c r="C30" s="82" t="s">
        <v>443</v>
      </c>
      <c r="D30" s="271">
        <v>36500</v>
      </c>
      <c r="E30" s="84"/>
      <c r="F30" s="85"/>
      <c r="H30" s="304" t="s">
        <v>424</v>
      </c>
      <c r="I30" s="305"/>
      <c r="K30" s="321" t="s">
        <v>425</v>
      </c>
      <c r="L30" s="321"/>
    </row>
    <row r="31" spans="1:12" ht="20.25" customHeight="1">
      <c r="A31" s="81" t="s">
        <v>74</v>
      </c>
      <c r="B31" s="82" t="s">
        <v>265</v>
      </c>
      <c r="C31" s="82" t="s">
        <v>443</v>
      </c>
      <c r="D31" s="271">
        <v>51000</v>
      </c>
      <c r="E31" s="84"/>
      <c r="F31" s="85"/>
      <c r="H31" s="153" t="s">
        <v>265</v>
      </c>
      <c r="I31" s="273">
        <f>COUNTIF(B:B,H31)</f>
        <v>13</v>
      </c>
      <c r="K31" s="279" t="s">
        <v>265</v>
      </c>
      <c r="L31" s="280">
        <f>SUMIF(B:B,H31,D:D)</f>
        <v>399375</v>
      </c>
    </row>
    <row r="32" spans="1:12" ht="20.25" customHeight="1">
      <c r="A32" s="81" t="s">
        <v>75</v>
      </c>
      <c r="B32" s="82" t="s">
        <v>1</v>
      </c>
      <c r="C32" s="82" t="s">
        <v>443</v>
      </c>
      <c r="D32" s="271">
        <v>49500</v>
      </c>
      <c r="E32" s="84"/>
      <c r="F32" s="85"/>
      <c r="H32" s="155" t="s">
        <v>2</v>
      </c>
      <c r="I32" s="274">
        <f>COUNTIF(B:B,H32)</f>
        <v>6</v>
      </c>
      <c r="J32" s="80"/>
      <c r="K32" s="155" t="s">
        <v>2</v>
      </c>
      <c r="L32" s="277">
        <f>SUMIF(B:B,H32,D:D)</f>
        <v>201000</v>
      </c>
    </row>
    <row r="33" spans="1:12" ht="20.25" customHeight="1">
      <c r="A33" s="81" t="s">
        <v>76</v>
      </c>
      <c r="B33" s="82" t="s">
        <v>265</v>
      </c>
      <c r="C33" s="82" t="s">
        <v>445</v>
      </c>
      <c r="D33" s="271">
        <v>25500</v>
      </c>
      <c r="E33" s="84"/>
      <c r="F33" s="85"/>
      <c r="H33" s="155" t="s">
        <v>4</v>
      </c>
      <c r="I33" s="274">
        <f>COUNTIF(B:B,H33)</f>
        <v>9</v>
      </c>
      <c r="K33" s="155" t="s">
        <v>4</v>
      </c>
      <c r="L33" s="277">
        <f>SUMIF(B:B,H33,D:D)</f>
        <v>364600</v>
      </c>
    </row>
    <row r="34" spans="1:12" ht="20.25" customHeight="1">
      <c r="A34" s="81" t="s">
        <v>77</v>
      </c>
      <c r="B34" s="82" t="s">
        <v>509</v>
      </c>
      <c r="C34" s="82" t="s">
        <v>445</v>
      </c>
      <c r="D34" s="271">
        <v>23000</v>
      </c>
      <c r="E34" s="84"/>
      <c r="F34" s="85"/>
      <c r="H34" s="155" t="s">
        <v>3</v>
      </c>
      <c r="I34" s="274">
        <f>COUNTIF(B:B,H34)</f>
        <v>4</v>
      </c>
      <c r="J34" s="88"/>
      <c r="K34" s="155" t="s">
        <v>3</v>
      </c>
      <c r="L34" s="277">
        <f>SUMIF(B:B,H34,D:D)</f>
        <v>138678</v>
      </c>
    </row>
    <row r="35" spans="1:12" ht="20.25" customHeight="1">
      <c r="A35" s="81" t="s">
        <v>78</v>
      </c>
      <c r="B35" s="82" t="s">
        <v>3</v>
      </c>
      <c r="C35" s="82" t="s">
        <v>444</v>
      </c>
      <c r="D35" s="271">
        <v>22678</v>
      </c>
      <c r="E35" s="84"/>
      <c r="F35" s="85"/>
      <c r="H35" s="157" t="s">
        <v>509</v>
      </c>
      <c r="I35" s="275">
        <f>COUNTIF(B:B,H35)</f>
        <v>6</v>
      </c>
      <c r="J35" s="80"/>
      <c r="K35" s="157" t="s">
        <v>509</v>
      </c>
      <c r="L35" s="278">
        <f>SUMIF(B:B,H35,D:D)</f>
        <v>227000</v>
      </c>
    </row>
    <row r="36" spans="1:12" ht="20.25" customHeight="1">
      <c r="A36" s="81" t="s">
        <v>79</v>
      </c>
      <c r="B36" s="82" t="s">
        <v>265</v>
      </c>
      <c r="C36" s="82" t="s">
        <v>442</v>
      </c>
      <c r="D36" s="271">
        <v>22500</v>
      </c>
      <c r="E36" s="84"/>
      <c r="F36" s="85"/>
      <c r="H36" s="89"/>
      <c r="I36" s="89"/>
    </row>
    <row r="37" spans="1:12" ht="20.25" customHeight="1">
      <c r="A37" s="81" t="s">
        <v>80</v>
      </c>
      <c r="B37" s="82" t="s">
        <v>1</v>
      </c>
      <c r="C37" s="82" t="s">
        <v>443</v>
      </c>
      <c r="D37" s="271">
        <v>22500</v>
      </c>
      <c r="E37" s="84"/>
      <c r="F37" s="85"/>
      <c r="H37" s="319" t="s">
        <v>426</v>
      </c>
      <c r="I37" s="319"/>
      <c r="J37" s="80"/>
      <c r="K37" s="319" t="s">
        <v>427</v>
      </c>
      <c r="L37" s="319"/>
    </row>
    <row r="38" spans="1:12" ht="20.25" customHeight="1">
      <c r="A38" s="81" t="s">
        <v>81</v>
      </c>
      <c r="B38" s="82" t="s">
        <v>265</v>
      </c>
      <c r="C38" s="82" t="s">
        <v>444</v>
      </c>
      <c r="D38" s="271">
        <v>48500</v>
      </c>
      <c r="E38" s="84"/>
      <c r="F38" s="85"/>
      <c r="H38" s="279" t="s">
        <v>435</v>
      </c>
      <c r="I38" s="281">
        <f>LARGE(D:D,1)</f>
        <v>85000</v>
      </c>
      <c r="K38" s="279" t="s">
        <v>437</v>
      </c>
      <c r="L38" s="280">
        <f>SMALL(D:D,1)</f>
        <v>18000</v>
      </c>
    </row>
    <row r="39" spans="1:12" ht="20.25" customHeight="1">
      <c r="A39" s="81" t="s">
        <v>82</v>
      </c>
      <c r="B39" s="82" t="s">
        <v>1</v>
      </c>
      <c r="C39" s="82" t="s">
        <v>444</v>
      </c>
      <c r="D39" s="271">
        <v>21000</v>
      </c>
      <c r="E39" s="84"/>
      <c r="F39" s="85"/>
      <c r="H39" s="157" t="s">
        <v>436</v>
      </c>
      <c r="I39" s="272">
        <f>LARGE(D:D,2)</f>
        <v>75850</v>
      </c>
      <c r="K39" s="157" t="s">
        <v>447</v>
      </c>
      <c r="L39" s="278">
        <f>SMALL(D:D,2)</f>
        <v>19250</v>
      </c>
    </row>
    <row r="40" spans="1:12" ht="20.25" customHeight="1">
      <c r="A40" s="81" t="s">
        <v>83</v>
      </c>
      <c r="B40" s="82" t="s">
        <v>4</v>
      </c>
      <c r="C40" s="82" t="s">
        <v>444</v>
      </c>
      <c r="D40" s="271">
        <v>19250</v>
      </c>
      <c r="E40" s="84"/>
      <c r="F40" s="85"/>
    </row>
    <row r="41" spans="1:12" ht="20.25" customHeight="1">
      <c r="A41" s="81" t="s">
        <v>84</v>
      </c>
      <c r="B41" s="82" t="s">
        <v>4</v>
      </c>
      <c r="C41" s="82" t="s">
        <v>443</v>
      </c>
      <c r="D41" s="271">
        <v>32500</v>
      </c>
      <c r="E41" s="84"/>
      <c r="F41" s="85"/>
      <c r="K41" s="83"/>
    </row>
    <row r="42" spans="1:12" ht="20.25" customHeight="1">
      <c r="A42" s="81" t="s">
        <v>85</v>
      </c>
      <c r="B42" s="82" t="s">
        <v>3</v>
      </c>
      <c r="C42" s="82" t="s">
        <v>444</v>
      </c>
      <c r="D42" s="271">
        <v>46500</v>
      </c>
      <c r="E42" s="84"/>
      <c r="F42" s="85"/>
    </row>
    <row r="43" spans="1:12" ht="20.25" customHeight="1">
      <c r="A43" s="81" t="s">
        <v>86</v>
      </c>
      <c r="B43" s="82" t="s">
        <v>509</v>
      </c>
      <c r="C43" s="82" t="s">
        <v>444</v>
      </c>
      <c r="D43" s="271">
        <v>46000</v>
      </c>
      <c r="E43" s="84"/>
      <c r="F43" s="85"/>
    </row>
    <row r="44" spans="1:12" ht="20.25" customHeight="1">
      <c r="A44" s="81" t="s">
        <v>87</v>
      </c>
      <c r="B44" s="82" t="s">
        <v>265</v>
      </c>
      <c r="C44" s="82" t="s">
        <v>443</v>
      </c>
      <c r="D44" s="271">
        <v>18000</v>
      </c>
      <c r="E44" s="84"/>
      <c r="F44" s="85"/>
    </row>
    <row r="45" spans="1:12" ht="20.25" customHeight="1">
      <c r="A45" s="81" t="s">
        <v>88</v>
      </c>
      <c r="B45" s="82" t="s">
        <v>1</v>
      </c>
      <c r="C45" s="82" t="s">
        <v>444</v>
      </c>
      <c r="D45" s="271">
        <v>85000</v>
      </c>
      <c r="E45" s="84"/>
      <c r="F45" s="85"/>
    </row>
    <row r="46" spans="1:12" ht="20.25" customHeight="1">
      <c r="A46" s="81"/>
    </row>
    <row r="47" spans="1:12" ht="20.25" customHeight="1"/>
    <row r="48" spans="1:12" ht="20.25" customHeight="1"/>
    <row r="49" ht="20.25" customHeight="1"/>
    <row r="50" ht="20.25" customHeight="1"/>
    <row r="51" ht="20.25" customHeight="1"/>
    <row r="52" ht="20.25" customHeight="1"/>
    <row r="53" ht="20.25" customHeight="1"/>
    <row r="54" ht="20.25" customHeight="1"/>
    <row r="55" ht="20.25" customHeight="1"/>
    <row r="56" ht="20.25" customHeight="1"/>
    <row r="57" ht="20.25" customHeight="1"/>
    <row r="58" ht="20.25" customHeight="1"/>
    <row r="59" ht="20.25" customHeight="1"/>
    <row r="60" ht="20.25" customHeight="1"/>
    <row r="61" ht="20.25" customHeight="1"/>
    <row r="62" ht="20.25" customHeight="1"/>
    <row r="63" ht="20.25" customHeight="1"/>
    <row r="64" ht="20.25" customHeight="1"/>
    <row r="65" ht="20.25" customHeight="1"/>
    <row r="66" ht="20.25" customHeight="1"/>
    <row r="67" ht="20.25" customHeight="1"/>
    <row r="68" ht="20.25" customHeight="1"/>
    <row r="69" ht="20.25" customHeight="1"/>
    <row r="70" ht="20.25" customHeight="1"/>
    <row r="71" ht="20.25" customHeight="1"/>
    <row r="72" ht="20.25" customHeight="1"/>
    <row r="73" ht="20.25" customHeight="1"/>
    <row r="74" ht="20.25" customHeight="1"/>
    <row r="75" ht="20.25" customHeight="1"/>
    <row r="76" ht="20.25" customHeight="1"/>
    <row r="77" ht="20.25" customHeight="1"/>
    <row r="78" ht="20.25" customHeight="1"/>
    <row r="79" ht="20.25" customHeight="1"/>
    <row r="80" ht="20.25" customHeight="1"/>
    <row r="81" ht="20.25" customHeight="1"/>
    <row r="82" ht="20.25" customHeight="1"/>
    <row r="83" ht="20.25" customHeight="1"/>
    <row r="84" ht="20.25" customHeight="1"/>
    <row r="85" ht="20.25" customHeight="1"/>
    <row r="86" ht="20.25" customHeight="1"/>
    <row r="87" ht="20.25" customHeight="1"/>
    <row r="88" ht="20.25" customHeight="1"/>
    <row r="89" ht="20.25" customHeight="1"/>
    <row r="90" ht="20.25" customHeight="1"/>
    <row r="91" ht="20.25" customHeight="1"/>
    <row r="92" ht="20.25" customHeight="1"/>
    <row r="93" ht="20.25" customHeight="1"/>
    <row r="94" ht="20.25" customHeight="1"/>
    <row r="95" ht="20.25" customHeight="1"/>
    <row r="96" ht="20.25" customHeight="1"/>
    <row r="97" ht="20.25" customHeight="1"/>
    <row r="98" ht="20.25" customHeight="1"/>
    <row r="99" ht="20.25" customHeight="1"/>
    <row r="100" ht="20.25" customHeight="1"/>
    <row r="101" ht="20.25" customHeight="1"/>
    <row r="102" ht="20.25" customHeight="1"/>
  </sheetData>
  <autoFilter ref="A1:F45" xr:uid="{6A7ADA02-9878-43D3-9685-799A3891B1D3}"/>
  <sortState xmlns:xlrd2="http://schemas.microsoft.com/office/spreadsheetml/2017/richdata2" ref="A2:F45">
    <sortCondition ref="A12"/>
  </sortState>
  <mergeCells count="17">
    <mergeCell ref="K37:L37"/>
    <mergeCell ref="K29:L29"/>
    <mergeCell ref="K30:L30"/>
    <mergeCell ref="H21:J21"/>
    <mergeCell ref="H22:J22"/>
    <mergeCell ref="H29:I29"/>
    <mergeCell ref="H30:I30"/>
    <mergeCell ref="H37:I37"/>
    <mergeCell ref="H25:J25"/>
    <mergeCell ref="H26:J26"/>
    <mergeCell ref="H27:J27"/>
    <mergeCell ref="H3:I3"/>
    <mergeCell ref="H10:I10"/>
    <mergeCell ref="H14:I14"/>
    <mergeCell ref="H19:J19"/>
    <mergeCell ref="H24:J24"/>
    <mergeCell ref="H20:J20"/>
  </mergeCells>
  <pageMargins left="0.7" right="0.7" top="0.75" bottom="0.75" header="0.3" footer="0.3"/>
  <pageSetup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2" tint="-0.749992370372631"/>
    <pageSetUpPr fitToPage="1"/>
  </sheetPr>
  <dimension ref="A1:G106"/>
  <sheetViews>
    <sheetView zoomScale="80" zoomScaleNormal="80" zoomScalePageLayoutView="80" workbookViewId="0">
      <pane ySplit="1" topLeftCell="A9" activePane="bottomLeft" state="frozen"/>
      <selection activeCell="E13" sqref="E13"/>
      <selection pane="bottomLeft" activeCell="C105" sqref="C105"/>
    </sheetView>
  </sheetViews>
  <sheetFormatPr baseColWidth="10" defaultColWidth="19.5546875" defaultRowHeight="18.899999999999999" customHeight="1"/>
  <cols>
    <col min="1" max="1" width="18.44140625" style="220" customWidth="1"/>
    <col min="2" max="2" width="20.109375" style="226" customWidth="1"/>
    <col min="3" max="4" width="15.6640625" style="226" customWidth="1"/>
    <col min="5" max="5" width="13.88671875" style="226" customWidth="1"/>
    <col min="6" max="7" width="14.88671875" style="226" customWidth="1"/>
    <col min="8" max="16384" width="19.5546875" style="215"/>
  </cols>
  <sheetData>
    <row r="1" spans="1:7" ht="41.25" customHeight="1" thickBot="1">
      <c r="A1" s="131" t="s">
        <v>100</v>
      </c>
      <c r="B1" s="224" t="s">
        <v>501</v>
      </c>
      <c r="C1" s="224" t="s">
        <v>502</v>
      </c>
      <c r="D1" s="224" t="s">
        <v>503</v>
      </c>
      <c r="E1" s="224" t="s">
        <v>504</v>
      </c>
      <c r="F1" s="224" t="s">
        <v>505</v>
      </c>
      <c r="G1" s="224" t="s">
        <v>506</v>
      </c>
    </row>
    <row r="2" spans="1:7" ht="31.5" customHeight="1" thickTop="1" thickBot="1">
      <c r="A2" s="216" t="s">
        <v>383</v>
      </c>
      <c r="B2" s="225"/>
      <c r="C2" s="225"/>
      <c r="D2" s="225"/>
      <c r="E2" s="225"/>
      <c r="F2" s="225"/>
      <c r="G2" s="225"/>
    </row>
    <row r="3" spans="1:7" ht="18.899999999999999" customHeight="1" thickTop="1">
      <c r="A3" s="217">
        <v>3</v>
      </c>
      <c r="B3" s="226">
        <v>460</v>
      </c>
      <c r="E3" s="226">
        <v>460</v>
      </c>
    </row>
    <row r="4" spans="1:7" ht="18.899999999999999" customHeight="1">
      <c r="A4" s="217">
        <v>4</v>
      </c>
      <c r="B4" s="226">
        <v>15</v>
      </c>
      <c r="C4" s="226">
        <v>15</v>
      </c>
    </row>
    <row r="5" spans="1:7" ht="18.899999999999999" customHeight="1">
      <c r="A5" s="217">
        <v>9</v>
      </c>
      <c r="B5" s="226">
        <v>750</v>
      </c>
      <c r="D5" s="226">
        <v>750</v>
      </c>
    </row>
    <row r="6" spans="1:7" ht="18.899999999999999" customHeight="1">
      <c r="A6" s="217">
        <v>17</v>
      </c>
      <c r="B6" s="226">
        <v>348.38</v>
      </c>
      <c r="D6" s="226">
        <f>B6</f>
        <v>348.38</v>
      </c>
    </row>
    <row r="7" spans="1:7" s="218" customFormat="1" ht="28.5" customHeight="1">
      <c r="A7" s="284" t="s">
        <v>0</v>
      </c>
      <c r="B7" s="285">
        <f>SUM(B3:B6)</f>
        <v>1573.38</v>
      </c>
      <c r="C7" s="285">
        <f>SUM(C3:C6)</f>
        <v>15</v>
      </c>
      <c r="D7" s="285">
        <f>SUM(D3:D6)</f>
        <v>1098.3800000000001</v>
      </c>
      <c r="E7" s="285">
        <f t="shared" ref="E7:G7" si="0">SUM(E3:E6)</f>
        <v>460</v>
      </c>
      <c r="F7" s="285">
        <f t="shared" si="0"/>
        <v>0</v>
      </c>
      <c r="G7" s="285">
        <f t="shared" si="0"/>
        <v>0</v>
      </c>
    </row>
    <row r="8" spans="1:7" ht="31.5" customHeight="1" thickBot="1">
      <c r="A8" s="282" t="s">
        <v>384</v>
      </c>
      <c r="B8" s="283"/>
      <c r="C8" s="283"/>
      <c r="D8" s="283"/>
      <c r="E8" s="283"/>
      <c r="F8" s="283"/>
      <c r="G8" s="283"/>
    </row>
    <row r="9" spans="1:7" ht="18.899999999999999" customHeight="1" thickTop="1">
      <c r="A9" s="217">
        <v>1</v>
      </c>
      <c r="B9" s="227">
        <v>3.5</v>
      </c>
      <c r="C9" s="227">
        <v>3.5</v>
      </c>
      <c r="D9" s="227"/>
      <c r="E9" s="227"/>
      <c r="F9" s="227"/>
      <c r="G9" s="227"/>
    </row>
    <row r="10" spans="1:7" ht="18.899999999999999" customHeight="1">
      <c r="A10" s="217">
        <v>5</v>
      </c>
      <c r="B10" s="227">
        <v>15</v>
      </c>
      <c r="C10" s="227">
        <v>15</v>
      </c>
      <c r="D10" s="227"/>
      <c r="E10" s="227"/>
      <c r="F10" s="227"/>
      <c r="G10" s="227"/>
    </row>
    <row r="11" spans="1:7" ht="18.899999999999999" customHeight="1">
      <c r="A11" s="217">
        <v>12</v>
      </c>
      <c r="B11" s="227">
        <v>2529.0100000000002</v>
      </c>
      <c r="C11" s="227"/>
      <c r="D11" s="227"/>
      <c r="E11" s="227">
        <v>2529.0100000000002</v>
      </c>
      <c r="F11" s="227"/>
      <c r="G11" s="227"/>
    </row>
    <row r="12" spans="1:7" ht="18.899999999999999" customHeight="1">
      <c r="A12" s="217">
        <v>26</v>
      </c>
      <c r="B12" s="227">
        <v>137.97</v>
      </c>
      <c r="C12" s="227"/>
      <c r="D12" s="227"/>
      <c r="E12" s="227"/>
      <c r="F12" s="227">
        <v>137.97</v>
      </c>
      <c r="G12" s="227"/>
    </row>
    <row r="13" spans="1:7" s="218" customFormat="1" ht="28.5" customHeight="1">
      <c r="A13" s="284" t="s">
        <v>0</v>
      </c>
      <c r="B13" s="285">
        <f>SUM(B9:B12)</f>
        <v>2685.48</v>
      </c>
      <c r="C13" s="285">
        <f>SUM(C9:C12)</f>
        <v>18.5</v>
      </c>
      <c r="D13" s="285">
        <f>SUM(D9:D12)</f>
        <v>0</v>
      </c>
      <c r="E13" s="285">
        <f>SUM(E9:E12)</f>
        <v>2529.0100000000002</v>
      </c>
      <c r="F13" s="285">
        <f t="shared" ref="F13:G13" si="1">SUM(F9:F12)</f>
        <v>137.97</v>
      </c>
      <c r="G13" s="285">
        <f t="shared" si="1"/>
        <v>0</v>
      </c>
    </row>
    <row r="14" spans="1:7" ht="31.5" customHeight="1" thickBot="1">
      <c r="A14" s="282" t="s">
        <v>385</v>
      </c>
      <c r="B14" s="283"/>
      <c r="C14" s="283"/>
      <c r="D14" s="283"/>
      <c r="E14" s="283"/>
      <c r="F14" s="283"/>
      <c r="G14" s="283"/>
    </row>
    <row r="15" spans="1:7" ht="18.899999999999999" customHeight="1" thickTop="1">
      <c r="A15" s="217">
        <v>1</v>
      </c>
      <c r="B15" s="226">
        <v>1</v>
      </c>
      <c r="C15" s="226">
        <v>1</v>
      </c>
    </row>
    <row r="16" spans="1:7" ht="18.899999999999999" customHeight="1">
      <c r="A16" s="217">
        <v>1</v>
      </c>
      <c r="B16" s="226">
        <v>9.25</v>
      </c>
      <c r="C16" s="226">
        <v>9.25</v>
      </c>
    </row>
    <row r="17" spans="1:7" ht="18.899999999999999" customHeight="1">
      <c r="A17" s="217">
        <v>5</v>
      </c>
      <c r="B17" s="226">
        <v>15</v>
      </c>
      <c r="C17" s="226">
        <v>15</v>
      </c>
    </row>
    <row r="18" spans="1:7" ht="18.899999999999999" customHeight="1">
      <c r="A18" s="217">
        <v>5</v>
      </c>
      <c r="B18" s="226">
        <v>200</v>
      </c>
      <c r="F18" s="226">
        <v>200</v>
      </c>
    </row>
    <row r="19" spans="1:7" ht="18.899999999999999" customHeight="1">
      <c r="A19" s="217">
        <v>27</v>
      </c>
      <c r="B19" s="226">
        <v>40</v>
      </c>
      <c r="F19" s="226">
        <v>40</v>
      </c>
    </row>
    <row r="20" spans="1:7" s="218" customFormat="1" ht="28.5" customHeight="1">
      <c r="A20" s="284" t="s">
        <v>0</v>
      </c>
      <c r="B20" s="285">
        <f>SUM(B15:B19)</f>
        <v>265.25</v>
      </c>
      <c r="C20" s="285">
        <f>SUM(C15:C19)</f>
        <v>25.25</v>
      </c>
      <c r="D20" s="285">
        <f>SUM(D15:D19)</f>
        <v>0</v>
      </c>
      <c r="E20" s="285">
        <f>SUM(E15:E19)</f>
        <v>0</v>
      </c>
      <c r="F20" s="285">
        <f t="shared" ref="F20:G20" si="2">SUM(F15:F19)</f>
        <v>240</v>
      </c>
      <c r="G20" s="285">
        <f t="shared" si="2"/>
        <v>0</v>
      </c>
    </row>
    <row r="21" spans="1:7" ht="31.5" customHeight="1" thickBot="1">
      <c r="A21" s="282" t="s">
        <v>386</v>
      </c>
      <c r="B21" s="283"/>
      <c r="C21" s="283"/>
      <c r="D21" s="283"/>
      <c r="E21" s="283"/>
      <c r="F21" s="283"/>
      <c r="G21" s="283"/>
    </row>
    <row r="22" spans="1:7" ht="18.899999999999999" customHeight="1" thickTop="1">
      <c r="A22" s="217">
        <v>1</v>
      </c>
      <c r="B22" s="226">
        <v>45.94</v>
      </c>
      <c r="G22" s="226">
        <v>45.94</v>
      </c>
    </row>
    <row r="23" spans="1:7" ht="18.899999999999999" customHeight="1">
      <c r="A23" s="217">
        <v>1</v>
      </c>
      <c r="B23" s="226">
        <v>36</v>
      </c>
      <c r="C23" s="226">
        <v>36</v>
      </c>
    </row>
    <row r="24" spans="1:7" ht="18.899999999999999" customHeight="1">
      <c r="A24" s="217">
        <v>3</v>
      </c>
      <c r="B24" s="226">
        <v>15</v>
      </c>
      <c r="C24" s="226">
        <v>15</v>
      </c>
    </row>
    <row r="25" spans="1:7" ht="18.899999999999999" customHeight="1">
      <c r="A25" s="217">
        <v>3</v>
      </c>
      <c r="B25" s="226">
        <v>2655</v>
      </c>
      <c r="E25" s="226">
        <v>2655</v>
      </c>
    </row>
    <row r="26" spans="1:7" ht="18.899999999999999" customHeight="1">
      <c r="A26" s="217">
        <v>4</v>
      </c>
      <c r="B26" s="226">
        <v>237.97</v>
      </c>
      <c r="F26" s="226">
        <v>237.97</v>
      </c>
    </row>
    <row r="27" spans="1:7" ht="18.899999999999999" customHeight="1">
      <c r="A27" s="217">
        <v>18</v>
      </c>
      <c r="B27" s="226">
        <v>350</v>
      </c>
      <c r="G27" s="226">
        <v>350</v>
      </c>
    </row>
    <row r="28" spans="1:7" s="218" customFormat="1" ht="28.5" customHeight="1">
      <c r="A28" s="284" t="s">
        <v>0</v>
      </c>
      <c r="B28" s="285">
        <f>SUM(B22:B27)</f>
        <v>3339.91</v>
      </c>
      <c r="C28" s="285">
        <f>SUM(C22:C27)</f>
        <v>51</v>
      </c>
      <c r="D28" s="285">
        <f>SUM(D22:D27)</f>
        <v>0</v>
      </c>
      <c r="E28" s="285">
        <f t="shared" ref="E28:G28" si="3">SUM(E22:E27)</f>
        <v>2655</v>
      </c>
      <c r="F28" s="285">
        <f t="shared" si="3"/>
        <v>237.97</v>
      </c>
      <c r="G28" s="285">
        <f t="shared" si="3"/>
        <v>395.94</v>
      </c>
    </row>
    <row r="29" spans="1:7" ht="31.5" customHeight="1" thickBot="1">
      <c r="A29" s="282" t="s">
        <v>387</v>
      </c>
      <c r="B29" s="283"/>
      <c r="C29" s="283"/>
      <c r="D29" s="283"/>
      <c r="E29" s="283"/>
      <c r="F29" s="283"/>
      <c r="G29" s="283"/>
    </row>
    <row r="30" spans="1:7" ht="18.899999999999999" customHeight="1" thickTop="1">
      <c r="A30" s="217">
        <v>1</v>
      </c>
      <c r="B30" s="226">
        <v>172.46</v>
      </c>
      <c r="G30" s="226">
        <v>172.46</v>
      </c>
    </row>
    <row r="31" spans="1:7" ht="18.899999999999999" customHeight="1">
      <c r="A31" s="217">
        <v>1</v>
      </c>
      <c r="B31" s="226">
        <v>7</v>
      </c>
      <c r="C31" s="226">
        <v>7</v>
      </c>
    </row>
    <row r="32" spans="1:7" ht="18.899999999999999" customHeight="1">
      <c r="A32" s="217">
        <v>1</v>
      </c>
      <c r="B32" s="226">
        <v>6</v>
      </c>
      <c r="C32" s="226">
        <v>6</v>
      </c>
    </row>
    <row r="33" spans="1:7" ht="18.899999999999999" customHeight="1">
      <c r="A33" s="217">
        <v>1</v>
      </c>
      <c r="B33" s="226">
        <v>14.7</v>
      </c>
      <c r="C33" s="226">
        <v>14.7</v>
      </c>
    </row>
    <row r="34" spans="1:7" ht="18.899999999999999" customHeight="1">
      <c r="A34" s="217">
        <v>6</v>
      </c>
      <c r="B34" s="226">
        <v>15</v>
      </c>
      <c r="C34" s="226">
        <v>15</v>
      </c>
    </row>
    <row r="35" spans="1:7" ht="18.899999999999999" customHeight="1">
      <c r="A35" s="217">
        <v>14</v>
      </c>
      <c r="B35" s="226">
        <v>200</v>
      </c>
      <c r="G35" s="226">
        <v>200</v>
      </c>
    </row>
    <row r="36" spans="1:7" ht="18.899999999999999" customHeight="1">
      <c r="A36" s="217">
        <v>22</v>
      </c>
      <c r="B36" s="226">
        <v>200</v>
      </c>
      <c r="G36" s="226">
        <v>200</v>
      </c>
    </row>
    <row r="37" spans="1:7" s="218" customFormat="1" ht="28.5" customHeight="1">
      <c r="A37" s="284" t="s">
        <v>0</v>
      </c>
      <c r="B37" s="285">
        <f>SUM(B30:B36)</f>
        <v>615.16</v>
      </c>
      <c r="C37" s="285">
        <f>SUM(C30:C36)</f>
        <v>42.7</v>
      </c>
      <c r="D37" s="285">
        <f>SUM(D30:D36)</f>
        <v>0</v>
      </c>
      <c r="E37" s="285">
        <f t="shared" ref="E37:G37" si="4">SUM(E30:E36)</f>
        <v>0</v>
      </c>
      <c r="F37" s="285">
        <f t="shared" si="4"/>
        <v>0</v>
      </c>
      <c r="G37" s="285">
        <f t="shared" si="4"/>
        <v>572.46</v>
      </c>
    </row>
    <row r="38" spans="1:7" ht="31.5" customHeight="1" thickBot="1">
      <c r="A38" s="282" t="s">
        <v>388</v>
      </c>
      <c r="B38" s="283"/>
      <c r="C38" s="283"/>
      <c r="D38" s="283"/>
      <c r="E38" s="283"/>
      <c r="F38" s="283"/>
      <c r="G38" s="283"/>
    </row>
    <row r="39" spans="1:7" ht="18.899999999999999" customHeight="1" thickTop="1">
      <c r="A39" s="217">
        <v>3</v>
      </c>
      <c r="B39" s="226">
        <v>946.98</v>
      </c>
      <c r="E39" s="226">
        <v>946.98</v>
      </c>
    </row>
    <row r="40" spans="1:7" ht="18.899999999999999" customHeight="1">
      <c r="A40" s="217">
        <v>3</v>
      </c>
      <c r="B40" s="226">
        <v>3770.45</v>
      </c>
      <c r="E40" s="226">
        <v>3770.45</v>
      </c>
    </row>
    <row r="41" spans="1:7" ht="18.899999999999999" customHeight="1">
      <c r="A41" s="217">
        <v>3</v>
      </c>
      <c r="B41" s="226">
        <v>3.5</v>
      </c>
      <c r="C41" s="226">
        <v>3.5</v>
      </c>
    </row>
    <row r="42" spans="1:7" ht="18.899999999999999" customHeight="1">
      <c r="A42" s="217">
        <v>3</v>
      </c>
      <c r="B42" s="226">
        <v>7</v>
      </c>
      <c r="C42" s="226">
        <v>7</v>
      </c>
    </row>
    <row r="43" spans="1:7" ht="18.899999999999999" customHeight="1">
      <c r="A43" s="217">
        <v>5</v>
      </c>
      <c r="B43" s="226">
        <v>15</v>
      </c>
      <c r="C43" s="226">
        <v>15</v>
      </c>
    </row>
    <row r="44" spans="1:7" ht="18.899999999999999" customHeight="1">
      <c r="A44" s="217">
        <v>12</v>
      </c>
      <c r="B44" s="226">
        <v>50</v>
      </c>
      <c r="F44" s="226">
        <v>50</v>
      </c>
    </row>
    <row r="45" spans="1:7" ht="18.899999999999999" customHeight="1">
      <c r="A45" s="217">
        <v>14</v>
      </c>
      <c r="B45" s="226">
        <v>70</v>
      </c>
      <c r="F45" s="226">
        <v>70</v>
      </c>
    </row>
    <row r="46" spans="1:7" ht="18.899999999999999" customHeight="1">
      <c r="A46" s="217">
        <v>20</v>
      </c>
      <c r="B46" s="226">
        <v>50</v>
      </c>
      <c r="F46" s="226">
        <v>50</v>
      </c>
    </row>
    <row r="47" spans="1:7" s="218" customFormat="1" ht="28.5" customHeight="1">
      <c r="A47" s="284" t="s">
        <v>0</v>
      </c>
      <c r="B47" s="285">
        <f>SUM(B39:B46)</f>
        <v>4912.93</v>
      </c>
      <c r="C47" s="285">
        <f>SUM(C39:C46)</f>
        <v>25.5</v>
      </c>
      <c r="D47" s="285">
        <f>SUM(D39:D46)</f>
        <v>0</v>
      </c>
      <c r="E47" s="285">
        <f>SUM(E39:E46)</f>
        <v>4717.43</v>
      </c>
      <c r="F47" s="285">
        <f t="shared" ref="F47:G47" si="5">SUM(F39:F46)</f>
        <v>170</v>
      </c>
      <c r="G47" s="285">
        <f t="shared" si="5"/>
        <v>0</v>
      </c>
    </row>
    <row r="48" spans="1:7" ht="31.5" customHeight="1" thickBot="1">
      <c r="A48" s="282" t="s">
        <v>389</v>
      </c>
      <c r="B48" s="283"/>
      <c r="C48" s="283"/>
      <c r="D48" s="283"/>
      <c r="E48" s="283"/>
      <c r="F48" s="283"/>
      <c r="G48" s="283"/>
    </row>
    <row r="49" spans="1:7" ht="18.899999999999999" customHeight="1" thickTop="1">
      <c r="A49" s="217">
        <v>2</v>
      </c>
      <c r="B49" s="226">
        <v>2123.52</v>
      </c>
      <c r="G49" s="226">
        <v>2123.52</v>
      </c>
    </row>
    <row r="50" spans="1:7" ht="18.899999999999999" customHeight="1">
      <c r="A50" s="217">
        <v>2</v>
      </c>
      <c r="B50" s="226">
        <v>10.5</v>
      </c>
      <c r="C50" s="226">
        <v>10.5</v>
      </c>
    </row>
    <row r="51" spans="1:7" ht="18.899999999999999" customHeight="1">
      <c r="A51" s="217">
        <v>2</v>
      </c>
      <c r="B51" s="226">
        <v>1</v>
      </c>
      <c r="C51" s="226">
        <v>1</v>
      </c>
    </row>
    <row r="52" spans="1:7" ht="18.899999999999999" customHeight="1">
      <c r="A52" s="217">
        <v>3</v>
      </c>
      <c r="B52" s="226">
        <v>15</v>
      </c>
      <c r="C52" s="226">
        <v>15</v>
      </c>
    </row>
    <row r="53" spans="1:7" ht="18.899999999999999" customHeight="1">
      <c r="A53" s="217">
        <v>9</v>
      </c>
      <c r="B53" s="226">
        <v>608.08000000000004</v>
      </c>
      <c r="G53" s="226">
        <v>608.08000000000004</v>
      </c>
    </row>
    <row r="54" spans="1:7" ht="18.899999999999999" customHeight="1">
      <c r="A54" s="217">
        <v>15</v>
      </c>
      <c r="B54" s="226">
        <v>5284.59</v>
      </c>
      <c r="E54" s="226">
        <v>5284.59</v>
      </c>
    </row>
    <row r="55" spans="1:7" ht="18.899999999999999" customHeight="1">
      <c r="A55" s="217">
        <v>24</v>
      </c>
      <c r="B55" s="226">
        <v>1250.3599999999999</v>
      </c>
      <c r="G55" s="226">
        <v>1250.3599999999999</v>
      </c>
    </row>
    <row r="56" spans="1:7" s="218" customFormat="1" ht="28.5" customHeight="1">
      <c r="A56" s="284" t="s">
        <v>0</v>
      </c>
      <c r="B56" s="285">
        <f>SUM(B49:B55)</f>
        <v>9293.0500000000011</v>
      </c>
      <c r="C56" s="285">
        <f>SUM(C49:C55)</f>
        <v>26.5</v>
      </c>
      <c r="D56" s="285">
        <f t="shared" ref="D56:G56" si="6">SUM(D49:D55)</f>
        <v>0</v>
      </c>
      <c r="E56" s="285">
        <f t="shared" si="6"/>
        <v>5284.59</v>
      </c>
      <c r="F56" s="285">
        <f t="shared" si="6"/>
        <v>0</v>
      </c>
      <c r="G56" s="285">
        <f t="shared" si="6"/>
        <v>3981.96</v>
      </c>
    </row>
    <row r="57" spans="1:7" ht="31.5" customHeight="1" thickBot="1">
      <c r="A57" s="216" t="s">
        <v>390</v>
      </c>
      <c r="B57" s="225"/>
      <c r="C57" s="225"/>
      <c r="D57" s="225"/>
      <c r="E57" s="225"/>
      <c r="F57" s="225"/>
      <c r="G57" s="225"/>
    </row>
    <row r="58" spans="1:7" ht="18.899999999999999" customHeight="1" thickTop="1">
      <c r="A58" s="219">
        <v>1</v>
      </c>
      <c r="B58" s="226">
        <v>7</v>
      </c>
      <c r="C58" s="226">
        <v>7</v>
      </c>
    </row>
    <row r="59" spans="1:7" ht="18.899999999999999" customHeight="1">
      <c r="A59" s="219">
        <v>1</v>
      </c>
      <c r="B59" s="226">
        <v>1</v>
      </c>
      <c r="C59" s="226">
        <v>1</v>
      </c>
    </row>
    <row r="60" spans="1:7" ht="18.899999999999999" customHeight="1">
      <c r="A60" s="219">
        <v>5</v>
      </c>
      <c r="B60" s="226">
        <v>15</v>
      </c>
      <c r="C60" s="226">
        <v>15</v>
      </c>
    </row>
    <row r="61" spans="1:7" ht="18.899999999999999" customHeight="1">
      <c r="A61" s="219">
        <v>22</v>
      </c>
      <c r="B61" s="226">
        <v>400</v>
      </c>
      <c r="G61" s="226">
        <v>400</v>
      </c>
    </row>
    <row r="62" spans="1:7" s="218" customFormat="1" ht="28.5" customHeight="1">
      <c r="A62" s="284" t="s">
        <v>0</v>
      </c>
      <c r="B62" s="285">
        <f>SUM(B58:B61)</f>
        <v>423</v>
      </c>
      <c r="C62" s="285">
        <f>SUM(C58:C61)</f>
        <v>23</v>
      </c>
      <c r="D62" s="285">
        <f>SUM(D58:D61)</f>
        <v>0</v>
      </c>
      <c r="E62" s="285">
        <f>SUM(E58:E61)</f>
        <v>0</v>
      </c>
      <c r="F62" s="285">
        <f t="shared" ref="F62:G62" si="7">SUM(F58:F61)</f>
        <v>0</v>
      </c>
      <c r="G62" s="285">
        <f t="shared" si="7"/>
        <v>400</v>
      </c>
    </row>
    <row r="63" spans="1:7" ht="31.5" customHeight="1" thickBot="1">
      <c r="A63" s="216" t="s">
        <v>391</v>
      </c>
      <c r="B63" s="225"/>
      <c r="C63" s="225"/>
      <c r="D63" s="225"/>
      <c r="E63" s="225"/>
      <c r="F63" s="225"/>
      <c r="G63" s="225"/>
    </row>
    <row r="64" spans="1:7" ht="18.899999999999999" customHeight="1" thickTop="1">
      <c r="A64" s="217">
        <v>3</v>
      </c>
      <c r="B64" s="226">
        <v>500</v>
      </c>
      <c r="F64" s="226">
        <v>500</v>
      </c>
    </row>
    <row r="65" spans="1:7" ht="18.899999999999999" customHeight="1">
      <c r="A65" s="217">
        <v>3</v>
      </c>
      <c r="B65" s="226">
        <v>2</v>
      </c>
      <c r="C65" s="226">
        <v>2</v>
      </c>
    </row>
    <row r="66" spans="1:7" ht="18.899999999999999" customHeight="1">
      <c r="A66" s="217">
        <v>9</v>
      </c>
      <c r="B66" s="226">
        <v>500</v>
      </c>
      <c r="G66" s="226">
        <v>500</v>
      </c>
    </row>
    <row r="67" spans="1:7" ht="18.899999999999999" customHeight="1">
      <c r="A67" s="217">
        <v>11</v>
      </c>
      <c r="B67" s="226">
        <v>66.239999999999995</v>
      </c>
      <c r="G67" s="226">
        <v>66.239999999999995</v>
      </c>
    </row>
    <row r="68" spans="1:7" ht="18.899999999999999" customHeight="1">
      <c r="A68" s="217">
        <v>12</v>
      </c>
      <c r="B68" s="226">
        <v>2000</v>
      </c>
      <c r="G68" s="226">
        <v>2000</v>
      </c>
    </row>
    <row r="69" spans="1:7" ht="18.899999999999999" customHeight="1">
      <c r="A69" s="217">
        <v>16</v>
      </c>
      <c r="B69" s="226">
        <v>226.39</v>
      </c>
      <c r="D69" s="226">
        <v>226.39</v>
      </c>
    </row>
    <row r="70" spans="1:7" ht="18.899999999999999" customHeight="1">
      <c r="A70" s="217">
        <v>24</v>
      </c>
      <c r="B70" s="226">
        <v>978.02</v>
      </c>
      <c r="G70" s="226">
        <v>978.02</v>
      </c>
    </row>
    <row r="71" spans="1:7" s="218" customFormat="1" ht="28.5" customHeight="1">
      <c r="A71" s="284" t="s">
        <v>0</v>
      </c>
      <c r="B71" s="285">
        <f>SUM(B64:B70)</f>
        <v>4272.6499999999996</v>
      </c>
      <c r="C71" s="285">
        <f>SUM(C64:C70)</f>
        <v>2</v>
      </c>
      <c r="D71" s="285">
        <f>SUM(D64:D70)</f>
        <v>226.39</v>
      </c>
      <c r="E71" s="285">
        <f t="shared" ref="E71" si="8">SUM(E64:E70)</f>
        <v>0</v>
      </c>
      <c r="F71" s="285">
        <f>SUM(F64:F70)</f>
        <v>500</v>
      </c>
      <c r="G71" s="285">
        <f>SUM(G64:G70)</f>
        <v>3544.2599999999998</v>
      </c>
    </row>
    <row r="72" spans="1:7" ht="31.5" customHeight="1" thickBot="1">
      <c r="A72" s="216" t="s">
        <v>392</v>
      </c>
      <c r="B72" s="225"/>
      <c r="C72" s="225"/>
      <c r="D72" s="225"/>
      <c r="E72" s="225"/>
      <c r="F72" s="225"/>
      <c r="G72" s="225"/>
    </row>
    <row r="73" spans="1:7" ht="18.899999999999999" customHeight="1" thickTop="1">
      <c r="A73" s="217">
        <v>1</v>
      </c>
      <c r="B73" s="226">
        <v>14</v>
      </c>
      <c r="C73" s="226">
        <v>14</v>
      </c>
    </row>
    <row r="74" spans="1:7" ht="18.899999999999999" customHeight="1">
      <c r="A74" s="217">
        <v>1</v>
      </c>
      <c r="B74" s="226">
        <v>1</v>
      </c>
      <c r="C74" s="226">
        <v>1</v>
      </c>
    </row>
    <row r="75" spans="1:7" ht="18.899999999999999" customHeight="1">
      <c r="A75" s="217">
        <v>3</v>
      </c>
      <c r="B75" s="226">
        <v>500</v>
      </c>
      <c r="F75" s="226">
        <v>500</v>
      </c>
    </row>
    <row r="76" spans="1:7" ht="18.899999999999999" customHeight="1">
      <c r="A76" s="217">
        <v>15</v>
      </c>
      <c r="B76" s="226">
        <v>2468</v>
      </c>
      <c r="G76" s="226">
        <v>2468</v>
      </c>
    </row>
    <row r="77" spans="1:7" ht="18.899999999999999" customHeight="1">
      <c r="A77" s="217">
        <v>18</v>
      </c>
      <c r="B77" s="226">
        <v>15</v>
      </c>
      <c r="C77" s="226">
        <v>15</v>
      </c>
    </row>
    <row r="78" spans="1:7" s="218" customFormat="1" ht="28.5" customHeight="1">
      <c r="A78" s="284" t="s">
        <v>0</v>
      </c>
      <c r="B78" s="285">
        <f>SUM(B73:B77)</f>
        <v>2998</v>
      </c>
      <c r="C78" s="285">
        <f t="shared" ref="C78:G78" si="9">SUM(C73:C77)</f>
        <v>30</v>
      </c>
      <c r="D78" s="285">
        <f t="shared" si="9"/>
        <v>0</v>
      </c>
      <c r="E78" s="285">
        <f t="shared" si="9"/>
        <v>0</v>
      </c>
      <c r="F78" s="285">
        <f t="shared" si="9"/>
        <v>500</v>
      </c>
      <c r="G78" s="285">
        <f t="shared" si="9"/>
        <v>2468</v>
      </c>
    </row>
    <row r="79" spans="1:7" ht="31.5" customHeight="1" thickBot="1">
      <c r="A79" s="216" t="s">
        <v>393</v>
      </c>
      <c r="B79" s="225"/>
      <c r="C79" s="225"/>
      <c r="D79" s="225"/>
      <c r="E79" s="225"/>
      <c r="F79" s="225"/>
      <c r="G79" s="225"/>
    </row>
    <row r="80" spans="1:7" ht="18.899999999999999" customHeight="1" thickTop="1">
      <c r="A80" s="217">
        <v>5</v>
      </c>
      <c r="B80" s="226">
        <v>500</v>
      </c>
      <c r="F80" s="226">
        <v>500</v>
      </c>
    </row>
    <row r="81" spans="1:7" ht="18.899999999999999" customHeight="1">
      <c r="A81" s="217">
        <v>25</v>
      </c>
      <c r="B81" s="226">
        <v>400</v>
      </c>
      <c r="G81" s="226">
        <v>400</v>
      </c>
    </row>
    <row r="82" spans="1:7" ht="18.899999999999999" customHeight="1">
      <c r="A82" s="217">
        <v>28</v>
      </c>
      <c r="B82" s="226">
        <v>1600</v>
      </c>
      <c r="G82" s="226">
        <v>1600</v>
      </c>
    </row>
    <row r="83" spans="1:7" s="218" customFormat="1" ht="28.5" customHeight="1">
      <c r="A83" s="284" t="s">
        <v>0</v>
      </c>
      <c r="B83" s="285">
        <f>SUM(B80:B82)</f>
        <v>2500</v>
      </c>
      <c r="C83" s="285">
        <f>SUM(C80:C82)</f>
        <v>0</v>
      </c>
      <c r="D83" s="285">
        <f>SUM(D80:D82)</f>
        <v>0</v>
      </c>
      <c r="E83" s="285">
        <f t="shared" ref="E83:G83" si="10">SUM(E80:E82)</f>
        <v>0</v>
      </c>
      <c r="F83" s="285">
        <f t="shared" si="10"/>
        <v>500</v>
      </c>
      <c r="G83" s="285">
        <f t="shared" si="10"/>
        <v>2000</v>
      </c>
    </row>
    <row r="84" spans="1:7" ht="31.5" customHeight="1" thickBot="1">
      <c r="A84" s="216" t="s">
        <v>394</v>
      </c>
      <c r="B84" s="225"/>
      <c r="C84" s="225"/>
      <c r="D84" s="225"/>
      <c r="E84" s="225"/>
      <c r="F84" s="225"/>
      <c r="G84" s="225"/>
    </row>
    <row r="85" spans="1:7" ht="18.899999999999999" customHeight="1" thickTop="1">
      <c r="A85" s="217">
        <v>2</v>
      </c>
      <c r="B85" s="226">
        <v>3.5</v>
      </c>
      <c r="C85" s="226">
        <v>3.5</v>
      </c>
    </row>
    <row r="86" spans="1:7" ht="18.899999999999999" customHeight="1">
      <c r="A86" s="217">
        <v>2</v>
      </c>
      <c r="B86" s="226">
        <v>1</v>
      </c>
      <c r="C86" s="226">
        <v>1</v>
      </c>
    </row>
    <row r="87" spans="1:7" ht="18.899999999999999" customHeight="1">
      <c r="A87" s="217">
        <v>4</v>
      </c>
      <c r="B87" s="226">
        <v>15</v>
      </c>
      <c r="C87" s="226">
        <v>15</v>
      </c>
    </row>
    <row r="88" spans="1:7" ht="18.899999999999999" customHeight="1">
      <c r="A88" s="217">
        <v>6</v>
      </c>
      <c r="B88" s="226">
        <v>2194.17</v>
      </c>
      <c r="E88" s="226">
        <v>2194.17</v>
      </c>
    </row>
    <row r="89" spans="1:7" ht="18.899999999999999" customHeight="1">
      <c r="A89" s="217">
        <v>11</v>
      </c>
      <c r="B89" s="226">
        <v>200</v>
      </c>
      <c r="F89" s="226">
        <v>200</v>
      </c>
    </row>
    <row r="90" spans="1:7" ht="18.899999999999999" customHeight="1">
      <c r="A90" s="217">
        <v>13</v>
      </c>
      <c r="B90" s="226">
        <v>500</v>
      </c>
      <c r="F90" s="226">
        <v>500</v>
      </c>
    </row>
    <row r="91" spans="1:7" ht="18.899999999999999" customHeight="1">
      <c r="A91" s="217">
        <v>13</v>
      </c>
      <c r="B91" s="226">
        <v>5222.01</v>
      </c>
      <c r="E91" s="226">
        <v>5222.01</v>
      </c>
    </row>
    <row r="92" spans="1:7" ht="18.899999999999999" customHeight="1">
      <c r="A92" s="217">
        <v>27</v>
      </c>
      <c r="B92" s="226">
        <v>2491.8000000000002</v>
      </c>
      <c r="G92" s="226">
        <v>2491.8000000000002</v>
      </c>
    </row>
    <row r="93" spans="1:7" s="218" customFormat="1" ht="28.5" customHeight="1">
      <c r="A93" s="284" t="s">
        <v>0</v>
      </c>
      <c r="B93" s="285">
        <f t="shared" ref="B93:G93" si="11">SUM(B85:B92)</f>
        <v>10627.48</v>
      </c>
      <c r="C93" s="285">
        <f t="shared" si="11"/>
        <v>19.5</v>
      </c>
      <c r="D93" s="285">
        <f t="shared" si="11"/>
        <v>0</v>
      </c>
      <c r="E93" s="285">
        <f t="shared" si="11"/>
        <v>7416.18</v>
      </c>
      <c r="F93" s="285">
        <f t="shared" si="11"/>
        <v>700</v>
      </c>
      <c r="G93" s="285">
        <f t="shared" si="11"/>
        <v>2491.8000000000002</v>
      </c>
    </row>
    <row r="94" spans="1:7" ht="28.5" customHeight="1"/>
    <row r="95" spans="1:7" ht="31.5" customHeight="1" thickBot="1">
      <c r="A95" s="216" t="s">
        <v>101</v>
      </c>
      <c r="B95" s="225"/>
      <c r="C95" s="225"/>
      <c r="D95" s="225"/>
      <c r="E95" s="225"/>
      <c r="F95" s="225"/>
      <c r="G95" s="225"/>
    </row>
    <row r="96" spans="1:7" ht="18.899999999999999" hidden="1" customHeight="1"/>
    <row r="97" spans="1:7" s="222" customFormat="1" ht="35.1" hidden="1" customHeight="1">
      <c r="A97" s="221" t="s">
        <v>102</v>
      </c>
      <c r="B97" s="228">
        <f>B7+B13+B20+B28+B37+B47+B56+B62+B71+B78+B83+B93</f>
        <v>43506.290000000008</v>
      </c>
      <c r="C97" s="228">
        <f t="shared" ref="C97:G97" si="12">C7+C13+C20+C28+C37+C47+C56+C62+C71+C78+C83+C93</f>
        <v>278.95</v>
      </c>
      <c r="D97" s="228">
        <f t="shared" si="12"/>
        <v>1324.77</v>
      </c>
      <c r="E97" s="228">
        <f t="shared" si="12"/>
        <v>23062.21</v>
      </c>
      <c r="F97" s="228">
        <f t="shared" si="12"/>
        <v>2985.94</v>
      </c>
      <c r="G97" s="228">
        <f t="shared" si="12"/>
        <v>15854.420000000002</v>
      </c>
    </row>
    <row r="98" spans="1:7" ht="18.899999999999999" hidden="1" customHeight="1"/>
    <row r="99" spans="1:7" ht="18.899999999999999" customHeight="1" thickTop="1"/>
    <row r="100" spans="1:7" ht="18.899999999999999" customHeight="1">
      <c r="A100" s="223" t="s">
        <v>423</v>
      </c>
    </row>
    <row r="105" spans="1:7" ht="18.899999999999999" customHeight="1" thickBot="1">
      <c r="A105" s="216" t="s">
        <v>375</v>
      </c>
      <c r="B105" s="225">
        <f t="shared" ref="B105:G105" si="13">SUMIF($A:$A,"TOTAL",B:B)</f>
        <v>43506.290000000008</v>
      </c>
      <c r="C105" s="225">
        <f t="shared" si="13"/>
        <v>278.95</v>
      </c>
      <c r="D105" s="225">
        <f t="shared" si="13"/>
        <v>1324.77</v>
      </c>
      <c r="E105" s="225">
        <f t="shared" si="13"/>
        <v>23062.21</v>
      </c>
      <c r="F105" s="225">
        <f t="shared" si="13"/>
        <v>2985.94</v>
      </c>
      <c r="G105" s="225">
        <f t="shared" si="13"/>
        <v>15854.420000000002</v>
      </c>
    </row>
    <row r="106" spans="1:7" ht="18.899999999999999" customHeight="1" thickTop="1"/>
  </sheetData>
  <printOptions horizontalCentered="1" gridLines="1"/>
  <pageMargins left="0.23622047244094491" right="0.23622047244094491" top="0.94488188976377963" bottom="0.74803149606299213" header="0.31496062992125984" footer="0.31496062992125984"/>
  <pageSetup fitToHeight="0" orientation="landscape" horizontalDpi="4294967293" verticalDpi="0" r:id="rId1"/>
  <headerFooter>
    <oddHeader>&amp;C&amp;"Calibri,Normal"&amp;K000000ESGM 
2013 COMPTE ENTREPRISE
DÉBITS - CHÈQUES</oddHeader>
    <oddFooter>Page &amp;P de &amp;N</oddFooter>
  </headerFooter>
  <rowBreaks count="3" manualBreakCount="3">
    <brk id="28" max="16383" man="1"/>
    <brk id="56" max="16383" man="1"/>
    <brk id="83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2" tint="-0.749992370372631"/>
  </sheetPr>
  <dimension ref="A1:F22"/>
  <sheetViews>
    <sheetView topLeftCell="A3" workbookViewId="0">
      <selection activeCell="B21" sqref="B21"/>
    </sheetView>
  </sheetViews>
  <sheetFormatPr baseColWidth="10" defaultColWidth="11.44140625" defaultRowHeight="23.25" customHeight="1"/>
  <cols>
    <col min="1" max="1" width="17.33203125" style="92" customWidth="1"/>
    <col min="2" max="6" width="15.5546875" style="92" customWidth="1"/>
    <col min="7" max="16384" width="11.44140625" style="92"/>
  </cols>
  <sheetData>
    <row r="1" spans="1:6" ht="23.25" customHeight="1" thickTop="1">
      <c r="A1" s="326" t="s">
        <v>485</v>
      </c>
      <c r="B1" s="327"/>
      <c r="C1" s="327"/>
      <c r="D1" s="327"/>
      <c r="E1" s="327"/>
      <c r="F1" s="328"/>
    </row>
    <row r="2" spans="1:6" ht="23.25" customHeight="1">
      <c r="A2" s="93"/>
      <c r="B2" s="94" t="s">
        <v>486</v>
      </c>
      <c r="C2" s="94" t="s">
        <v>487</v>
      </c>
      <c r="D2" s="94" t="s">
        <v>488</v>
      </c>
      <c r="E2" s="94" t="s">
        <v>489</v>
      </c>
      <c r="F2" s="95" t="s">
        <v>89</v>
      </c>
    </row>
    <row r="3" spans="1:6" ht="23.25" customHeight="1">
      <c r="A3" s="96" t="s">
        <v>490</v>
      </c>
      <c r="B3" s="97">
        <v>32</v>
      </c>
      <c r="C3" s="97">
        <v>44</v>
      </c>
      <c r="D3" s="97">
        <v>56</v>
      </c>
      <c r="E3" s="97">
        <v>0</v>
      </c>
      <c r="F3" s="98">
        <v>36</v>
      </c>
    </row>
    <row r="4" spans="1:6" ht="23.25" customHeight="1">
      <c r="A4" s="96" t="s">
        <v>491</v>
      </c>
      <c r="B4" s="97">
        <v>42</v>
      </c>
      <c r="C4" s="97">
        <v>74</v>
      </c>
      <c r="D4" s="97">
        <v>33</v>
      </c>
      <c r="E4" s="97">
        <v>58</v>
      </c>
      <c r="F4" s="98">
        <v>5</v>
      </c>
    </row>
    <row r="5" spans="1:6" ht="23.25" customHeight="1">
      <c r="A5" s="96" t="s">
        <v>492</v>
      </c>
      <c r="B5" s="97">
        <v>33</v>
      </c>
      <c r="C5" s="97">
        <v>0</v>
      </c>
      <c r="D5" s="97">
        <v>0</v>
      </c>
      <c r="E5" s="97">
        <v>39</v>
      </c>
      <c r="F5" s="98">
        <v>0</v>
      </c>
    </row>
    <row r="6" spans="1:6" ht="23.25" customHeight="1">
      <c r="A6" s="96" t="s">
        <v>493</v>
      </c>
      <c r="B6" s="97">
        <v>0</v>
      </c>
      <c r="C6" s="97">
        <v>0</v>
      </c>
      <c r="D6" s="97">
        <v>67</v>
      </c>
      <c r="E6" s="97">
        <v>0</v>
      </c>
      <c r="F6" s="98">
        <v>39</v>
      </c>
    </row>
    <row r="7" spans="1:6" ht="23.25" customHeight="1">
      <c r="A7" s="96" t="s">
        <v>494</v>
      </c>
      <c r="B7" s="97">
        <v>41</v>
      </c>
      <c r="C7" s="97">
        <v>47</v>
      </c>
      <c r="D7" s="97">
        <v>0</v>
      </c>
      <c r="E7" s="97">
        <v>68</v>
      </c>
      <c r="F7" s="98">
        <v>78</v>
      </c>
    </row>
    <row r="8" spans="1:6" ht="23.25" customHeight="1">
      <c r="A8" s="96" t="s">
        <v>495</v>
      </c>
      <c r="B8" s="97">
        <v>45</v>
      </c>
      <c r="C8" s="97">
        <v>0</v>
      </c>
      <c r="D8" s="97">
        <v>0</v>
      </c>
      <c r="E8" s="97">
        <v>65</v>
      </c>
      <c r="F8" s="98">
        <v>45</v>
      </c>
    </row>
    <row r="9" spans="1:6" ht="23.25" customHeight="1">
      <c r="A9" s="96" t="s">
        <v>496</v>
      </c>
      <c r="B9" s="97">
        <v>0</v>
      </c>
      <c r="C9" s="97">
        <v>43</v>
      </c>
      <c r="D9" s="97">
        <v>0</v>
      </c>
      <c r="E9" s="97">
        <v>0</v>
      </c>
      <c r="F9" s="98">
        <v>0</v>
      </c>
    </row>
    <row r="10" spans="1:6" ht="23.25" customHeight="1">
      <c r="A10" s="96" t="s">
        <v>497</v>
      </c>
      <c r="B10" s="97">
        <v>53</v>
      </c>
      <c r="C10" s="97">
        <v>0</v>
      </c>
      <c r="D10" s="97">
        <v>57</v>
      </c>
      <c r="E10" s="97">
        <v>73</v>
      </c>
      <c r="F10" s="98">
        <v>0</v>
      </c>
    </row>
    <row r="11" spans="1:6" ht="23.25" customHeight="1">
      <c r="A11" s="96" t="s">
        <v>498</v>
      </c>
      <c r="B11" s="97">
        <v>57</v>
      </c>
      <c r="C11" s="97">
        <v>39</v>
      </c>
      <c r="D11" s="97">
        <v>34</v>
      </c>
      <c r="E11" s="97">
        <v>29</v>
      </c>
      <c r="F11" s="98">
        <v>0</v>
      </c>
    </row>
    <row r="12" spans="1:6" ht="30" customHeight="1">
      <c r="A12" s="99" t="s">
        <v>499</v>
      </c>
      <c r="B12" s="100"/>
      <c r="C12" s="100"/>
      <c r="D12" s="100"/>
      <c r="E12" s="100"/>
      <c r="F12" s="101"/>
    </row>
    <row r="13" spans="1:6" ht="42" customHeight="1" thickBot="1">
      <c r="A13" s="102" t="s">
        <v>500</v>
      </c>
      <c r="B13" s="103"/>
      <c r="C13" s="103"/>
      <c r="D13" s="103"/>
      <c r="E13" s="103"/>
      <c r="F13" s="104"/>
    </row>
    <row r="14" spans="1:6" ht="23.25" customHeight="1" thickTop="1"/>
    <row r="15" spans="1:6" ht="23.25" customHeight="1">
      <c r="A15" s="173" t="s">
        <v>423</v>
      </c>
    </row>
    <row r="19" spans="1:6" s="161" customFormat="1" ht="23.25" customHeight="1">
      <c r="A19" s="161" t="s">
        <v>375</v>
      </c>
    </row>
    <row r="20" spans="1:6" ht="48" customHeight="1">
      <c r="A20" s="99" t="s">
        <v>499</v>
      </c>
      <c r="B20" s="100">
        <f>AVERAGE(B3:B11)</f>
        <v>33.666666666666664</v>
      </c>
      <c r="C20" s="100">
        <f t="shared" ref="C20:F20" si="0">AVERAGE(C3:C11)</f>
        <v>27.444444444444443</v>
      </c>
      <c r="D20" s="100">
        <f t="shared" si="0"/>
        <v>27.444444444444443</v>
      </c>
      <c r="E20" s="100">
        <f t="shared" si="0"/>
        <v>36.888888888888886</v>
      </c>
      <c r="F20" s="101">
        <f t="shared" si="0"/>
        <v>22.555555555555557</v>
      </c>
    </row>
    <row r="21" spans="1:6" ht="48" customHeight="1" thickBot="1">
      <c r="A21" s="102" t="s">
        <v>500</v>
      </c>
      <c r="B21" s="103">
        <f>AVERAGEIF(B3:B11,"&lt;&gt;0",B3:B11)</f>
        <v>43.285714285714285</v>
      </c>
      <c r="C21" s="103">
        <f t="shared" ref="C21:F21" si="1">AVERAGEIF(C3:C11,"&lt;&gt;0",C3:C11)</f>
        <v>49.4</v>
      </c>
      <c r="D21" s="103">
        <f t="shared" si="1"/>
        <v>49.4</v>
      </c>
      <c r="E21" s="103">
        <f t="shared" si="1"/>
        <v>55.333333333333336</v>
      </c>
      <c r="F21" s="104">
        <f t="shared" si="1"/>
        <v>40.6</v>
      </c>
    </row>
    <row r="22" spans="1:6" ht="23.25" customHeight="1" thickTop="1"/>
  </sheetData>
  <mergeCells count="1">
    <mergeCell ref="A1:F1"/>
  </mergeCells>
  <phoneticPr fontId="18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2" tint="-0.749992370372631"/>
  </sheetPr>
  <dimension ref="A1:L37"/>
  <sheetViews>
    <sheetView workbookViewId="0">
      <selection activeCell="F2" sqref="F2"/>
    </sheetView>
  </sheetViews>
  <sheetFormatPr baseColWidth="10" defaultColWidth="11.44140625" defaultRowHeight="13.5" customHeight="1"/>
  <cols>
    <col min="1" max="1" width="12.33203125" style="129" customWidth="1"/>
    <col min="2" max="2" width="11.109375" style="129" customWidth="1"/>
    <col min="3" max="4" width="14.44140625" style="128" customWidth="1"/>
    <col min="5" max="5" width="14.44140625" style="128" hidden="1" customWidth="1"/>
    <col min="6" max="7" width="16.6640625" style="128" customWidth="1"/>
    <col min="8" max="9" width="14.44140625" style="128" customWidth="1"/>
    <col min="10" max="10" width="13.88671875" style="128" customWidth="1"/>
    <col min="11" max="11" width="15.88671875" style="128" customWidth="1"/>
    <col min="12" max="12" width="19.5546875" style="128" customWidth="1"/>
    <col min="13" max="16384" width="11.44140625" style="128"/>
  </cols>
  <sheetData>
    <row r="1" spans="1:12" s="126" customFormat="1" ht="38.25" customHeight="1">
      <c r="A1" s="13" t="s">
        <v>478</v>
      </c>
      <c r="B1" s="13" t="s">
        <v>474</v>
      </c>
      <c r="C1" s="13" t="s">
        <v>309</v>
      </c>
      <c r="D1" s="13" t="s">
        <v>308</v>
      </c>
      <c r="E1" s="13" t="s">
        <v>251</v>
      </c>
      <c r="F1" s="13" t="s">
        <v>475</v>
      </c>
      <c r="G1" s="13" t="s">
        <v>476</v>
      </c>
      <c r="H1" s="125" t="s">
        <v>477</v>
      </c>
      <c r="I1" s="125" t="s">
        <v>479</v>
      </c>
      <c r="J1" s="13" t="s">
        <v>480</v>
      </c>
      <c r="K1" s="13" t="s">
        <v>481</v>
      </c>
      <c r="L1" s="13" t="s">
        <v>482</v>
      </c>
    </row>
    <row r="2" spans="1:12" ht="18.75" customHeight="1">
      <c r="A2" s="127">
        <v>1654</v>
      </c>
      <c r="B2" s="127" t="s">
        <v>483</v>
      </c>
      <c r="C2" s="124" t="s">
        <v>118</v>
      </c>
      <c r="D2" s="124" t="s">
        <v>24</v>
      </c>
      <c r="E2" s="147" t="s">
        <v>238</v>
      </c>
    </row>
    <row r="3" spans="1:12" ht="18.75" customHeight="1">
      <c r="A3" s="127">
        <v>1802</v>
      </c>
      <c r="B3" s="127" t="s">
        <v>483</v>
      </c>
      <c r="C3" s="124" t="s">
        <v>25</v>
      </c>
      <c r="D3" s="124" t="s">
        <v>26</v>
      </c>
      <c r="E3" s="147" t="s">
        <v>239</v>
      </c>
    </row>
    <row r="4" spans="1:12" ht="18.75" customHeight="1">
      <c r="A4" s="127">
        <v>1803</v>
      </c>
      <c r="B4" s="127" t="s">
        <v>12</v>
      </c>
      <c r="C4" s="124" t="s">
        <v>119</v>
      </c>
      <c r="D4" s="124" t="s">
        <v>27</v>
      </c>
      <c r="E4" s="147" t="s">
        <v>240</v>
      </c>
    </row>
    <row r="5" spans="1:12" ht="18.75" customHeight="1">
      <c r="A5" s="127">
        <v>2041</v>
      </c>
      <c r="B5" s="127" t="s">
        <v>12</v>
      </c>
      <c r="C5" s="124" t="s">
        <v>90</v>
      </c>
      <c r="D5" s="124" t="s">
        <v>28</v>
      </c>
      <c r="E5" s="147" t="s">
        <v>241</v>
      </c>
    </row>
    <row r="6" spans="1:12" ht="18.75" customHeight="1">
      <c r="A6" s="127">
        <v>2222</v>
      </c>
      <c r="B6" s="127" t="s">
        <v>12</v>
      </c>
      <c r="C6" s="124" t="s">
        <v>484</v>
      </c>
      <c r="D6" s="124" t="s">
        <v>27</v>
      </c>
      <c r="E6" s="147" t="s">
        <v>242</v>
      </c>
    </row>
    <row r="7" spans="1:12" ht="18.75" customHeight="1">
      <c r="A7" s="127">
        <v>2456</v>
      </c>
      <c r="B7" s="127" t="s">
        <v>12</v>
      </c>
      <c r="C7" s="124" t="s">
        <v>15</v>
      </c>
      <c r="D7" s="124" t="s">
        <v>29</v>
      </c>
      <c r="E7" s="147" t="s">
        <v>243</v>
      </c>
    </row>
    <row r="8" spans="1:12" ht="18.75" customHeight="1">
      <c r="A8" s="127">
        <v>2525</v>
      </c>
      <c r="B8" s="127" t="s">
        <v>12</v>
      </c>
      <c r="C8" s="124" t="s">
        <v>16</v>
      </c>
      <c r="D8" s="124" t="s">
        <v>30</v>
      </c>
      <c r="E8" s="147" t="s">
        <v>244</v>
      </c>
    </row>
    <row r="9" spans="1:12" ht="18.75" customHeight="1">
      <c r="A9" s="127">
        <v>3311</v>
      </c>
      <c r="B9" s="127" t="s">
        <v>12</v>
      </c>
      <c r="C9" s="124" t="s">
        <v>31</v>
      </c>
      <c r="D9" s="124" t="s">
        <v>32</v>
      </c>
      <c r="E9" s="147" t="s">
        <v>245</v>
      </c>
    </row>
    <row r="10" spans="1:12" ht="18.75" customHeight="1">
      <c r="A10" s="127">
        <v>3322</v>
      </c>
      <c r="B10" s="127" t="s">
        <v>12</v>
      </c>
      <c r="C10" s="124" t="s">
        <v>33</v>
      </c>
      <c r="D10" s="124" t="s">
        <v>34</v>
      </c>
      <c r="E10" s="147" t="s">
        <v>246</v>
      </c>
    </row>
    <row r="11" spans="1:12" ht="18.75" customHeight="1">
      <c r="A11" s="127">
        <v>3333</v>
      </c>
      <c r="B11" s="127" t="s">
        <v>483</v>
      </c>
      <c r="C11" s="124" t="s">
        <v>17</v>
      </c>
      <c r="D11" s="124" t="s">
        <v>35</v>
      </c>
      <c r="E11" s="147" t="s">
        <v>247</v>
      </c>
    </row>
    <row r="12" spans="1:12" ht="18.75" customHeight="1">
      <c r="A12" s="127">
        <v>3344</v>
      </c>
      <c r="B12" s="127" t="s">
        <v>483</v>
      </c>
      <c r="C12" s="124" t="s">
        <v>18</v>
      </c>
      <c r="D12" s="124" t="s">
        <v>36</v>
      </c>
      <c r="E12" s="147" t="s">
        <v>248</v>
      </c>
    </row>
    <row r="13" spans="1:12" ht="18.75" customHeight="1">
      <c r="A13" s="127">
        <v>3366</v>
      </c>
      <c r="B13" s="127" t="s">
        <v>483</v>
      </c>
      <c r="C13" s="124" t="s">
        <v>117</v>
      </c>
      <c r="D13" s="124" t="s">
        <v>37</v>
      </c>
      <c r="E13" s="147" t="s">
        <v>249</v>
      </c>
    </row>
    <row r="14" spans="1:12" ht="18.75" customHeight="1">
      <c r="A14" s="127">
        <v>4587</v>
      </c>
      <c r="B14" s="127" t="s">
        <v>12</v>
      </c>
      <c r="C14" s="124" t="s">
        <v>38</v>
      </c>
      <c r="D14" s="124" t="s">
        <v>27</v>
      </c>
      <c r="E14" s="147" t="s">
        <v>250</v>
      </c>
    </row>
    <row r="15" spans="1:12" ht="13.5" customHeight="1">
      <c r="A15" s="127"/>
      <c r="B15" s="127"/>
      <c r="C15" s="124"/>
      <c r="D15" s="124"/>
      <c r="E15" s="147"/>
    </row>
    <row r="16" spans="1:12" ht="13.5" customHeight="1">
      <c r="A16" s="127"/>
      <c r="B16" s="127"/>
      <c r="C16" s="124"/>
      <c r="D16" s="124"/>
      <c r="E16" s="147"/>
    </row>
    <row r="17" spans="1:5" ht="13.5" customHeight="1">
      <c r="A17" s="127"/>
      <c r="B17" s="127"/>
      <c r="C17" s="124"/>
      <c r="D17" s="124"/>
      <c r="E17" s="147"/>
    </row>
    <row r="18" spans="1:5" ht="13.5" customHeight="1">
      <c r="A18" s="127"/>
      <c r="B18" s="127"/>
      <c r="C18" s="124"/>
      <c r="D18" s="124"/>
      <c r="E18" s="147"/>
    </row>
    <row r="19" spans="1:5" ht="13.5" customHeight="1">
      <c r="A19" s="127"/>
      <c r="B19" s="127"/>
      <c r="C19" s="124"/>
      <c r="D19" s="124"/>
      <c r="E19" s="147"/>
    </row>
    <row r="20" spans="1:5" ht="13.5" customHeight="1">
      <c r="A20" s="127"/>
      <c r="B20" s="127"/>
      <c r="C20" s="124"/>
      <c r="D20" s="124"/>
      <c r="E20" s="147"/>
    </row>
    <row r="21" spans="1:5" ht="13.5" customHeight="1">
      <c r="A21" s="127"/>
      <c r="B21" s="127"/>
      <c r="C21" s="124"/>
      <c r="D21" s="124"/>
      <c r="E21" s="147"/>
    </row>
    <row r="22" spans="1:5" ht="13.5" customHeight="1">
      <c r="A22" s="127"/>
      <c r="B22" s="127"/>
      <c r="C22" s="124"/>
      <c r="D22" s="124"/>
      <c r="E22" s="147"/>
    </row>
    <row r="23" spans="1:5" ht="13.5" customHeight="1">
      <c r="A23" s="127"/>
      <c r="B23" s="127"/>
      <c r="C23" s="124"/>
      <c r="D23" s="124"/>
      <c r="E23" s="147"/>
    </row>
    <row r="24" spans="1:5" ht="13.5" customHeight="1">
      <c r="A24" s="127"/>
      <c r="B24" s="127"/>
      <c r="C24" s="124"/>
      <c r="D24" s="124"/>
      <c r="E24" s="147"/>
    </row>
    <row r="25" spans="1:5" ht="13.5" customHeight="1">
      <c r="A25" s="127"/>
      <c r="B25" s="127"/>
      <c r="C25" s="124"/>
      <c r="D25" s="124"/>
      <c r="E25" s="147"/>
    </row>
    <row r="26" spans="1:5" ht="13.5" customHeight="1">
      <c r="A26" s="127"/>
      <c r="B26" s="127"/>
      <c r="C26" s="124"/>
      <c r="D26" s="124"/>
      <c r="E26" s="147"/>
    </row>
    <row r="27" spans="1:5" ht="13.5" customHeight="1">
      <c r="E27" s="147"/>
    </row>
    <row r="28" spans="1:5" ht="13.5" customHeight="1">
      <c r="E28" s="147"/>
    </row>
    <row r="29" spans="1:5" ht="13.5" customHeight="1">
      <c r="E29" s="147"/>
    </row>
    <row r="30" spans="1:5" ht="13.5" customHeight="1">
      <c r="E30" s="147"/>
    </row>
    <row r="31" spans="1:5" ht="13.5" customHeight="1">
      <c r="E31" s="147"/>
    </row>
    <row r="32" spans="1:5" ht="13.5" customHeight="1">
      <c r="E32" s="147"/>
    </row>
    <row r="33" spans="5:5" ht="13.5" customHeight="1">
      <c r="E33" s="147"/>
    </row>
    <row r="34" spans="5:5" ht="13.5" customHeight="1">
      <c r="E34" s="147"/>
    </row>
    <row r="35" spans="5:5" ht="13.5" customHeight="1">
      <c r="E35" s="147"/>
    </row>
    <row r="36" spans="5:5" ht="13.5" customHeight="1">
      <c r="E36" s="147"/>
    </row>
    <row r="37" spans="5:5" ht="13.5" customHeight="1">
      <c r="E37" s="147"/>
    </row>
  </sheetData>
  <pageMargins left="0.78740157499999996" right="0.78740157499999996" top="0.984251969" bottom="0.984251969" header="0.4921259845" footer="0.492125984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2" tint="-0.749992370372631"/>
    <pageSetUpPr fitToPage="1"/>
  </sheetPr>
  <dimension ref="A1:F21"/>
  <sheetViews>
    <sheetView showGridLines="0" workbookViewId="0">
      <selection activeCell="C1" sqref="C1"/>
    </sheetView>
  </sheetViews>
  <sheetFormatPr baseColWidth="10" defaultColWidth="11.44140625" defaultRowHeight="13.2"/>
  <cols>
    <col min="1" max="1" width="32.33203125" style="107" customWidth="1"/>
    <col min="2" max="2" width="15.88671875" style="4" customWidth="1"/>
    <col min="3" max="3" width="20.6640625" style="4" bestFit="1" customWidth="1"/>
    <col min="4" max="6" width="22.88671875" style="4" customWidth="1"/>
    <col min="7" max="16384" width="11.44140625" style="4"/>
  </cols>
  <sheetData>
    <row r="1" spans="1:6" s="105" customFormat="1" ht="34.5" customHeight="1" thickTop="1" thickBot="1">
      <c r="A1" s="201" t="s">
        <v>449</v>
      </c>
      <c r="B1" s="202"/>
      <c r="C1" s="203" t="s">
        <v>510</v>
      </c>
    </row>
    <row r="2" spans="1:6" ht="14.4" thickTop="1" thickBot="1">
      <c r="A2" s="204" t="s">
        <v>5</v>
      </c>
      <c r="B2" s="205">
        <v>2.9</v>
      </c>
      <c r="C2" s="206"/>
      <c r="F2" s="213" t="s">
        <v>448</v>
      </c>
    </row>
    <row r="3" spans="1:6" ht="13.8" thickTop="1">
      <c r="A3" s="204" t="s">
        <v>6</v>
      </c>
      <c r="B3" s="205">
        <v>6.1</v>
      </c>
      <c r="C3" s="206"/>
      <c r="F3" s="212" t="s">
        <v>252</v>
      </c>
    </row>
    <row r="4" spans="1:6">
      <c r="A4" s="204" t="s">
        <v>7</v>
      </c>
      <c r="B4" s="205">
        <v>4.8899999999999997</v>
      </c>
      <c r="C4" s="206"/>
      <c r="F4" s="210" t="s">
        <v>253</v>
      </c>
    </row>
    <row r="5" spans="1:6">
      <c r="A5" s="204" t="s">
        <v>8</v>
      </c>
      <c r="B5" s="205">
        <v>6.7</v>
      </c>
      <c r="C5" s="206"/>
      <c r="F5" s="210" t="s">
        <v>254</v>
      </c>
    </row>
    <row r="6" spans="1:6" ht="13.8" thickBot="1">
      <c r="A6" s="207" t="s">
        <v>9</v>
      </c>
      <c r="B6" s="208">
        <v>8.32</v>
      </c>
      <c r="C6" s="209"/>
      <c r="F6" s="211" t="s">
        <v>255</v>
      </c>
    </row>
    <row r="7" spans="1:6" ht="23.25" customHeight="1" thickTop="1">
      <c r="A7" s="106" t="s">
        <v>450</v>
      </c>
    </row>
    <row r="8" spans="1:6" ht="13.8" thickBot="1"/>
    <row r="9" spans="1:6" ht="30" customHeight="1" thickBot="1">
      <c r="A9" s="108" t="s">
        <v>451</v>
      </c>
      <c r="B9" s="116"/>
      <c r="C9" s="117"/>
      <c r="D9" s="5" t="s">
        <v>464</v>
      </c>
      <c r="E9" s="5" t="s">
        <v>465</v>
      </c>
      <c r="F9" s="5" t="s">
        <v>466</v>
      </c>
    </row>
    <row r="10" spans="1:6" ht="30.75" customHeight="1" thickTop="1" thickBot="1">
      <c r="A10" s="109"/>
      <c r="B10" s="118" t="s">
        <v>462</v>
      </c>
      <c r="C10" s="214" t="s">
        <v>463</v>
      </c>
      <c r="D10" s="6" t="s">
        <v>467</v>
      </c>
      <c r="E10" s="6" t="s">
        <v>468</v>
      </c>
      <c r="F10" s="6" t="s">
        <v>469</v>
      </c>
    </row>
    <row r="11" spans="1:6">
      <c r="A11" s="114" t="s">
        <v>452</v>
      </c>
      <c r="B11" s="119">
        <v>2.99</v>
      </c>
      <c r="C11" s="7"/>
      <c r="D11" s="7"/>
      <c r="E11" s="110"/>
      <c r="F11" s="111"/>
    </row>
    <row r="12" spans="1:6">
      <c r="A12" s="114" t="s">
        <v>453</v>
      </c>
      <c r="B12" s="120">
        <v>17.45</v>
      </c>
      <c r="C12" s="8"/>
      <c r="D12" s="8"/>
      <c r="E12" s="112"/>
      <c r="F12" s="112"/>
    </row>
    <row r="13" spans="1:6">
      <c r="A13" s="114" t="s">
        <v>454</v>
      </c>
      <c r="B13" s="120">
        <v>125.45</v>
      </c>
      <c r="C13" s="8"/>
      <c r="D13" s="8"/>
      <c r="E13" s="112"/>
      <c r="F13" s="112"/>
    </row>
    <row r="14" spans="1:6">
      <c r="A14" s="114" t="s">
        <v>455</v>
      </c>
      <c r="B14" s="120">
        <v>1332.14</v>
      </c>
      <c r="C14" s="8"/>
      <c r="D14" s="8"/>
      <c r="E14" s="112"/>
      <c r="F14" s="112"/>
    </row>
    <row r="15" spans="1:6">
      <c r="A15" s="114" t="s">
        <v>456</v>
      </c>
      <c r="B15" s="120">
        <v>1.2</v>
      </c>
      <c r="C15" s="8"/>
      <c r="D15" s="8"/>
      <c r="E15" s="112"/>
      <c r="F15" s="112"/>
    </row>
    <row r="16" spans="1:6">
      <c r="A16" s="114" t="s">
        <v>457</v>
      </c>
      <c r="B16" s="120">
        <v>125457.56</v>
      </c>
      <c r="C16" s="8"/>
      <c r="D16" s="8"/>
      <c r="E16" s="112"/>
      <c r="F16" s="112"/>
    </row>
    <row r="17" spans="1:6">
      <c r="A17" s="114" t="s">
        <v>458</v>
      </c>
      <c r="B17" s="120">
        <v>47895.45</v>
      </c>
      <c r="C17" s="8"/>
      <c r="D17" s="8"/>
      <c r="E17" s="112"/>
      <c r="F17" s="112"/>
    </row>
    <row r="18" spans="1:6">
      <c r="A18" s="114" t="s">
        <v>459</v>
      </c>
      <c r="B18" s="120">
        <v>10</v>
      </c>
      <c r="C18" s="8"/>
      <c r="D18" s="8"/>
      <c r="E18" s="112"/>
      <c r="F18" s="112"/>
    </row>
    <row r="19" spans="1:6">
      <c r="A19" s="114" t="s">
        <v>460</v>
      </c>
      <c r="B19" s="120">
        <v>5501.01</v>
      </c>
      <c r="C19" s="8"/>
      <c r="D19" s="8"/>
      <c r="E19" s="112"/>
      <c r="F19" s="112"/>
    </row>
    <row r="20" spans="1:6" ht="13.8" thickBot="1">
      <c r="A20" s="115" t="s">
        <v>461</v>
      </c>
      <c r="B20" s="121">
        <v>1987456.25</v>
      </c>
      <c r="C20" s="9"/>
      <c r="D20" s="9"/>
      <c r="E20" s="113"/>
      <c r="F20" s="113"/>
    </row>
    <row r="21" spans="1:6" ht="36" customHeight="1" thickTop="1" thickBot="1">
      <c r="A21" s="10" t="s">
        <v>0</v>
      </c>
      <c r="B21" s="122">
        <f>SUM(B11:B20)</f>
        <v>2167799.5</v>
      </c>
      <c r="C21" s="123">
        <f t="shared" ref="C21:F21" si="0">SUM(C11:C20)</f>
        <v>0</v>
      </c>
      <c r="D21" s="123">
        <f t="shared" si="0"/>
        <v>0</v>
      </c>
      <c r="E21" s="123">
        <f t="shared" si="0"/>
        <v>0</v>
      </c>
      <c r="F21" s="123">
        <f t="shared" si="0"/>
        <v>0</v>
      </c>
    </row>
  </sheetData>
  <phoneticPr fontId="18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orientation="portrait" horizontalDpi="300" verticalDpi="300" r:id="rId1"/>
  <headerFooter alignWithMargins="0">
    <oddFooter>fonction.xls&amp;RPage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7FD7BB-75C1-426C-BEAA-BF05E8704D48}">
  <sheetPr>
    <tabColor theme="2" tint="-0.749992370372631"/>
  </sheetPr>
  <dimension ref="A1:G67"/>
  <sheetViews>
    <sheetView workbookViewId="0">
      <selection sqref="A1:A5"/>
    </sheetView>
  </sheetViews>
  <sheetFormatPr baseColWidth="10" defaultColWidth="11.44140625" defaultRowHeight="16.2" customHeight="1"/>
  <cols>
    <col min="1" max="1" width="19.44140625" style="191" customWidth="1"/>
    <col min="2" max="2" width="18.109375" style="192" customWidth="1"/>
    <col min="3" max="3" width="17.44140625" style="187" customWidth="1"/>
    <col min="5" max="5" width="22" style="193" customWidth="1"/>
    <col min="7" max="7" width="22" customWidth="1"/>
  </cols>
  <sheetData>
    <row r="1" spans="1:7" s="130" customFormat="1" ht="16.2" customHeight="1">
      <c r="A1" s="19" t="s">
        <v>529</v>
      </c>
      <c r="B1" s="185"/>
      <c r="C1" s="186"/>
      <c r="E1" s="185"/>
    </row>
    <row r="2" spans="1:7" s="130" customFormat="1" ht="16.2" customHeight="1">
      <c r="A2" s="19" t="s">
        <v>530</v>
      </c>
      <c r="B2" s="176"/>
      <c r="C2" s="187"/>
    </row>
    <row r="3" spans="1:7" s="130" customFormat="1" ht="16.2" customHeight="1">
      <c r="A3" s="19" t="s">
        <v>531</v>
      </c>
      <c r="B3" s="179"/>
      <c r="C3" s="187"/>
    </row>
    <row r="4" spans="1:7" s="130" customFormat="1" ht="16.2" customHeight="1">
      <c r="A4" s="19" t="s">
        <v>532</v>
      </c>
      <c r="B4" s="175"/>
      <c r="C4" s="187"/>
    </row>
    <row r="5" spans="1:7" s="130" customFormat="1" ht="16.2" customHeight="1">
      <c r="A5" s="19" t="s">
        <v>533</v>
      </c>
      <c r="B5" s="179"/>
      <c r="C5" s="187"/>
    </row>
    <row r="6" spans="1:7" s="130" customFormat="1" ht="16.2" customHeight="1">
      <c r="B6" s="179"/>
      <c r="C6" s="187"/>
    </row>
    <row r="7" spans="1:7" s="130" customFormat="1" ht="16.2" customHeight="1">
      <c r="B7" s="179"/>
      <c r="C7" s="187"/>
    </row>
    <row r="8" spans="1:7" s="130" customFormat="1" ht="16.2" customHeight="1">
      <c r="A8" s="286" t="s">
        <v>537</v>
      </c>
      <c r="B8" s="175"/>
      <c r="C8" s="187"/>
    </row>
    <row r="9" spans="1:7" s="130" customFormat="1" ht="16.2" customHeight="1">
      <c r="A9" s="19" t="s">
        <v>534</v>
      </c>
      <c r="B9" s="175"/>
      <c r="C9" s="187"/>
    </row>
    <row r="10" spans="1:7" s="130" customFormat="1" ht="16.2" customHeight="1">
      <c r="A10" s="19" t="s">
        <v>535</v>
      </c>
      <c r="B10" s="176"/>
      <c r="C10" s="187"/>
    </row>
    <row r="11" spans="1:7" s="130" customFormat="1" ht="16.2" customHeight="1">
      <c r="A11" s="19" t="s">
        <v>536</v>
      </c>
      <c r="B11" s="176"/>
      <c r="C11" s="187"/>
    </row>
    <row r="12" spans="1:7" s="130" customFormat="1" ht="16.2" customHeight="1">
      <c r="B12" s="176"/>
      <c r="C12" s="187"/>
    </row>
    <row r="13" spans="1:7" s="130" customFormat="1" ht="16.2" customHeight="1">
      <c r="B13" s="175"/>
      <c r="C13" s="187"/>
    </row>
    <row r="14" spans="1:7" s="130" customFormat="1" ht="16.2" customHeight="1">
      <c r="A14" s="189" t="s">
        <v>396</v>
      </c>
      <c r="B14" s="175"/>
      <c r="C14" s="187"/>
    </row>
    <row r="15" spans="1:7" s="130" customFormat="1" ht="16.2" customHeight="1">
      <c r="A15" s="190" t="s">
        <v>39</v>
      </c>
      <c r="B15" s="176"/>
      <c r="C15" s="187"/>
    </row>
    <row r="16" spans="1:7" s="130" customFormat="1" ht="16.2" customHeight="1">
      <c r="A16" s="190" t="s">
        <v>40</v>
      </c>
      <c r="B16" s="175"/>
      <c r="C16" s="187"/>
    </row>
    <row r="17" spans="1:5" ht="16.2" customHeight="1">
      <c r="A17" s="190" t="s">
        <v>41</v>
      </c>
      <c r="B17" s="175"/>
      <c r="E17" s="188"/>
    </row>
    <row r="18" spans="1:5" ht="16.2" customHeight="1">
      <c r="A18" s="190" t="s">
        <v>42</v>
      </c>
      <c r="B18" s="175"/>
      <c r="E18" s="188"/>
    </row>
    <row r="19" spans="1:5" ht="16.2" customHeight="1">
      <c r="A19" s="190" t="s">
        <v>43</v>
      </c>
      <c r="B19" s="175"/>
      <c r="E19" s="188"/>
    </row>
    <row r="20" spans="1:5" ht="16.2" customHeight="1">
      <c r="B20" s="179"/>
      <c r="E20" s="188"/>
    </row>
    <row r="21" spans="1:5" ht="16.2" customHeight="1">
      <c r="B21" s="175"/>
      <c r="E21" s="188"/>
    </row>
    <row r="22" spans="1:5" ht="16.2" customHeight="1">
      <c r="B22" s="175"/>
      <c r="E22" s="188"/>
    </row>
    <row r="23" spans="1:5" ht="16.2" customHeight="1">
      <c r="B23" s="176"/>
      <c r="E23" s="188"/>
    </row>
    <row r="24" spans="1:5" ht="16.2" customHeight="1">
      <c r="A24" s="4"/>
      <c r="B24" s="176"/>
      <c r="E24" s="188"/>
    </row>
    <row r="25" spans="1:5" ht="16.2" customHeight="1">
      <c r="A25" s="4"/>
      <c r="B25" s="175"/>
      <c r="E25" s="188"/>
    </row>
    <row r="26" spans="1:5" ht="16.2" customHeight="1">
      <c r="A26" s="175"/>
      <c r="B26" s="175"/>
      <c r="E26" s="188"/>
    </row>
    <row r="27" spans="1:5" ht="16.2" customHeight="1">
      <c r="A27" s="179"/>
      <c r="B27" s="179"/>
      <c r="E27" s="188"/>
    </row>
    <row r="28" spans="1:5" ht="16.2" customHeight="1">
      <c r="A28" s="4"/>
      <c r="B28" s="175"/>
      <c r="E28" s="188"/>
    </row>
    <row r="29" spans="1:5" ht="16.2" customHeight="1">
      <c r="A29" s="4"/>
      <c r="B29" s="179"/>
      <c r="E29" s="188"/>
    </row>
    <row r="30" spans="1:5" ht="16.2" customHeight="1">
      <c r="A30" s="179"/>
      <c r="B30" s="179"/>
      <c r="E30" s="188"/>
    </row>
    <row r="31" spans="1:5" ht="16.2" customHeight="1">
      <c r="A31" s="179"/>
      <c r="B31" s="179"/>
      <c r="E31" s="188"/>
    </row>
    <row r="32" spans="1:5" ht="16.2" customHeight="1">
      <c r="A32" s="175"/>
      <c r="B32" s="175"/>
      <c r="E32" s="188"/>
    </row>
    <row r="33" spans="1:5" ht="16.2" customHeight="1">
      <c r="A33" s="176"/>
      <c r="B33" s="175"/>
      <c r="E33" s="188"/>
    </row>
    <row r="34" spans="1:5" ht="16.2" customHeight="1">
      <c r="A34" s="176"/>
      <c r="B34" s="176"/>
      <c r="E34" s="188"/>
    </row>
    <row r="35" spans="1:5" ht="16.2" customHeight="1">
      <c r="A35" s="4"/>
      <c r="B35" s="175"/>
      <c r="E35" s="188"/>
    </row>
    <row r="36" spans="1:5" ht="16.2" customHeight="1">
      <c r="A36" s="4"/>
      <c r="B36" s="175"/>
      <c r="E36" s="188"/>
    </row>
    <row r="37" spans="1:5" ht="16.2" customHeight="1">
      <c r="A37" s="179"/>
      <c r="B37" s="179"/>
      <c r="E37" s="188"/>
    </row>
    <row r="38" spans="1:5" ht="16.2" customHeight="1">
      <c r="A38" s="176"/>
      <c r="B38" s="176"/>
      <c r="E38" s="188"/>
    </row>
    <row r="39" spans="1:5" ht="16.2" customHeight="1">
      <c r="A39" s="175"/>
      <c r="B39" s="175"/>
      <c r="E39" s="188"/>
    </row>
    <row r="40" spans="1:5" ht="16.2" customHeight="1">
      <c r="A40" s="4"/>
      <c r="B40" s="175"/>
      <c r="E40" s="188"/>
    </row>
    <row r="41" spans="1:5" ht="16.2" customHeight="1">
      <c r="A41" s="176"/>
      <c r="B41" s="176"/>
      <c r="E41" s="188"/>
    </row>
    <row r="42" spans="1:5" ht="16.2" customHeight="1">
      <c r="A42" s="175"/>
      <c r="B42" s="175"/>
      <c r="E42" s="188"/>
    </row>
    <row r="43" spans="1:5" ht="16.2" customHeight="1">
      <c r="A43" s="4"/>
      <c r="B43" s="176"/>
      <c r="E43" s="188"/>
    </row>
    <row r="44" spans="1:5" ht="16.2" customHeight="1">
      <c r="A44" s="175"/>
      <c r="B44" s="175"/>
      <c r="E44" s="188"/>
    </row>
    <row r="45" spans="1:5" ht="16.2" customHeight="1">
      <c r="A45" s="4"/>
      <c r="B45" s="175"/>
      <c r="E45" s="188"/>
    </row>
    <row r="46" spans="1:5" ht="16.2" customHeight="1">
      <c r="A46" s="175"/>
      <c r="B46" s="175"/>
      <c r="E46" s="188"/>
    </row>
    <row r="47" spans="1:5" ht="16.2" customHeight="1">
      <c r="A47" s="179"/>
      <c r="B47" s="179"/>
      <c r="E47" s="188"/>
    </row>
    <row r="48" spans="1:5" ht="16.2" customHeight="1">
      <c r="A48" s="179"/>
      <c r="B48" s="179"/>
      <c r="E48" s="188"/>
    </row>
    <row r="49" spans="1:5" ht="16.2" customHeight="1">
      <c r="A49" s="176"/>
      <c r="B49" s="176"/>
      <c r="E49" s="188"/>
    </row>
    <row r="50" spans="1:5" ht="16.2" customHeight="1">
      <c r="A50" s="176"/>
      <c r="B50" s="176"/>
      <c r="E50" s="188"/>
    </row>
    <row r="51" spans="1:5" ht="16.2" customHeight="1">
      <c r="A51" s="176"/>
      <c r="B51" s="176"/>
      <c r="E51" s="188"/>
    </row>
    <row r="52" spans="1:5" ht="16.2" customHeight="1">
      <c r="A52" s="179"/>
      <c r="B52" s="179"/>
      <c r="E52" s="188"/>
    </row>
    <row r="53" spans="1:5" ht="16.2" customHeight="1">
      <c r="A53" s="175"/>
      <c r="B53" s="175"/>
      <c r="E53" s="188"/>
    </row>
    <row r="54" spans="1:5" ht="16.2" customHeight="1">
      <c r="A54" s="175"/>
      <c r="B54" s="175"/>
      <c r="E54" s="188"/>
    </row>
    <row r="55" spans="1:5" ht="16.2" customHeight="1">
      <c r="A55" s="175"/>
      <c r="B55" s="175"/>
      <c r="E55" s="188"/>
    </row>
    <row r="56" spans="1:5" ht="16.2" customHeight="1">
      <c r="A56" s="4"/>
      <c r="B56" s="176"/>
      <c r="E56" s="188"/>
    </row>
    <row r="57" spans="1:5" ht="16.2" customHeight="1">
      <c r="A57" s="176"/>
      <c r="B57" s="175"/>
      <c r="E57" s="188"/>
    </row>
    <row r="58" spans="1:5" ht="16.2" customHeight="1">
      <c r="A58" s="176"/>
      <c r="B58" s="176"/>
      <c r="E58" s="188"/>
    </row>
    <row r="59" spans="1:5" ht="16.2" customHeight="1">
      <c r="A59" s="176"/>
      <c r="B59" s="176"/>
      <c r="E59" s="188"/>
    </row>
    <row r="60" spans="1:5" ht="16.2" customHeight="1">
      <c r="A60" s="176"/>
      <c r="B60" s="176"/>
      <c r="E60" s="188"/>
    </row>
    <row r="61" spans="1:5" ht="16.2" customHeight="1">
      <c r="A61" s="179"/>
      <c r="B61" s="179"/>
      <c r="E61" s="188"/>
    </row>
    <row r="62" spans="1:5" ht="16.2" customHeight="1">
      <c r="A62" s="175"/>
      <c r="B62" s="175"/>
      <c r="E62" s="188"/>
    </row>
    <row r="63" spans="1:5" ht="16.2" customHeight="1">
      <c r="A63" s="4"/>
      <c r="B63" s="176"/>
      <c r="E63" s="188"/>
    </row>
    <row r="64" spans="1:5" ht="16.2" customHeight="1">
      <c r="A64" s="4"/>
      <c r="B64" s="176"/>
      <c r="E64" s="188"/>
    </row>
    <row r="65" spans="1:5" ht="16.2" customHeight="1">
      <c r="A65" s="175"/>
      <c r="B65" s="175"/>
      <c r="E65" s="188"/>
    </row>
    <row r="66" spans="1:5" ht="16.2" customHeight="1">
      <c r="A66" s="179"/>
      <c r="B66" s="179"/>
      <c r="E66" s="188"/>
    </row>
    <row r="67" spans="1:5" ht="16.2" customHeight="1">
      <c r="A67" s="179"/>
      <c r="B67" s="179"/>
      <c r="E67" s="188"/>
    </row>
  </sheetData>
  <pageMargins left="0.7" right="0.7" top="0.75" bottom="0.75" header="0.3" footer="0.3"/>
  <legacy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theme="2" tint="-0.749992370372631"/>
  </sheetPr>
  <dimension ref="A1:I47"/>
  <sheetViews>
    <sheetView workbookViewId="0">
      <selection activeCell="C12" sqref="C12"/>
    </sheetView>
  </sheetViews>
  <sheetFormatPr baseColWidth="10" defaultColWidth="11.44140625" defaultRowHeight="19.5" customHeight="1"/>
  <cols>
    <col min="1" max="6" width="16.33203125" style="19" customWidth="1"/>
    <col min="7" max="16384" width="11.44140625" style="19"/>
  </cols>
  <sheetData>
    <row r="1" spans="1:9" ht="38.25" customHeight="1">
      <c r="A1" s="332" t="s">
        <v>400</v>
      </c>
      <c r="B1" s="333"/>
      <c r="C1" s="333"/>
      <c r="D1" s="333"/>
      <c r="E1" s="333"/>
      <c r="F1" s="334"/>
      <c r="G1" s="11"/>
      <c r="H1" s="11"/>
      <c r="I1" s="11"/>
    </row>
    <row r="2" spans="1:9" ht="9" customHeight="1">
      <c r="A2" s="14"/>
      <c r="B2" s="14"/>
      <c r="C2" s="14"/>
      <c r="D2" s="14"/>
      <c r="E2" s="14"/>
      <c r="F2" s="14"/>
      <c r="G2" s="11"/>
      <c r="H2" s="11"/>
      <c r="I2" s="11"/>
    </row>
    <row r="3" spans="1:9" ht="19.5" customHeight="1">
      <c r="A3" s="335" t="s">
        <v>401</v>
      </c>
      <c r="B3" s="336"/>
      <c r="C3" s="336"/>
      <c r="D3" s="336"/>
      <c r="E3" s="336"/>
      <c r="F3" s="337"/>
      <c r="G3" s="11"/>
      <c r="H3" s="11"/>
      <c r="I3" s="11"/>
    </row>
    <row r="4" spans="1:9" ht="19.5" customHeight="1">
      <c r="A4" s="20" t="s">
        <v>10</v>
      </c>
      <c r="B4" s="21">
        <v>25000</v>
      </c>
      <c r="C4" s="22" t="s">
        <v>406</v>
      </c>
      <c r="D4" s="23">
        <v>0.08</v>
      </c>
      <c r="E4" s="21">
        <v>775</v>
      </c>
      <c r="F4" s="24">
        <f>NPER(D4/12,E4,-B4)</f>
        <v>36.441943751004587</v>
      </c>
      <c r="G4" s="11"/>
      <c r="H4" s="11"/>
      <c r="I4" s="11"/>
    </row>
    <row r="5" spans="1:9" ht="9" customHeight="1">
      <c r="A5" s="14"/>
      <c r="B5" s="14"/>
      <c r="C5" s="14"/>
      <c r="D5" s="14"/>
      <c r="E5" s="14"/>
      <c r="F5" s="14"/>
      <c r="G5" s="11"/>
      <c r="H5" s="11"/>
      <c r="I5" s="11"/>
    </row>
    <row r="6" spans="1:9" ht="19.5" customHeight="1">
      <c r="A6" s="338" t="s">
        <v>402</v>
      </c>
      <c r="B6" s="339"/>
      <c r="C6" s="339"/>
      <c r="D6" s="339"/>
      <c r="E6" s="339"/>
      <c r="F6" s="340"/>
      <c r="G6" s="11"/>
      <c r="H6" s="11"/>
      <c r="I6" s="11"/>
    </row>
    <row r="7" spans="1:9" ht="19.5" customHeight="1">
      <c r="A7" s="20" t="s">
        <v>407</v>
      </c>
      <c r="B7" s="25">
        <v>10</v>
      </c>
      <c r="C7" s="22" t="s">
        <v>406</v>
      </c>
      <c r="D7" s="23">
        <v>0.05</v>
      </c>
      <c r="E7" s="21">
        <v>5000</v>
      </c>
      <c r="F7" s="26">
        <f>FV(D7,B7,-E7)</f>
        <v>62889.462677744152</v>
      </c>
      <c r="G7" s="11"/>
      <c r="H7" s="11"/>
      <c r="I7" s="11"/>
    </row>
    <row r="8" spans="1:9" ht="9" customHeight="1">
      <c r="A8" s="14"/>
      <c r="B8" s="14"/>
      <c r="C8" s="14"/>
      <c r="D8" s="14"/>
      <c r="E8" s="14"/>
      <c r="F8" s="14"/>
      <c r="G8" s="11"/>
      <c r="H8" s="11"/>
      <c r="I8" s="11"/>
    </row>
    <row r="9" spans="1:9" ht="19.5" customHeight="1">
      <c r="A9" s="341" t="s">
        <v>403</v>
      </c>
      <c r="B9" s="342"/>
      <c r="C9" s="342"/>
      <c r="D9" s="342"/>
      <c r="E9" s="342"/>
      <c r="F9" s="343"/>
      <c r="G9" s="11"/>
      <c r="H9" s="11"/>
      <c r="I9" s="11"/>
    </row>
    <row r="10" spans="1:9" ht="19.5" customHeight="1">
      <c r="A10" s="27" t="s">
        <v>10</v>
      </c>
      <c r="B10" s="28">
        <v>30000</v>
      </c>
      <c r="C10" s="29" t="s">
        <v>406</v>
      </c>
      <c r="D10" s="30">
        <v>0.08</v>
      </c>
      <c r="E10" s="31" t="s">
        <v>471</v>
      </c>
      <c r="F10" s="32">
        <v>3</v>
      </c>
      <c r="G10" s="11"/>
      <c r="H10" s="11"/>
      <c r="I10" s="11"/>
    </row>
    <row r="11" spans="1:9" ht="28.5" customHeight="1">
      <c r="A11" s="33"/>
      <c r="B11" s="34"/>
      <c r="C11" s="35" t="s">
        <v>404</v>
      </c>
      <c r="D11" s="35" t="s">
        <v>405</v>
      </c>
      <c r="E11" s="36" t="s">
        <v>470</v>
      </c>
      <c r="F11" s="37">
        <f>B10</f>
        <v>30000</v>
      </c>
      <c r="G11" s="11"/>
      <c r="H11" s="11"/>
      <c r="I11" s="11"/>
    </row>
    <row r="12" spans="1:9" ht="19.5" customHeight="1">
      <c r="A12" s="329" t="s">
        <v>11</v>
      </c>
      <c r="B12" s="38">
        <v>1</v>
      </c>
      <c r="C12" s="39">
        <f>PMT($D$10/12,$F$10*12,-$B$10,1)</f>
        <v>940.06629414413067</v>
      </c>
      <c r="D12" s="40">
        <f t="shared" ref="D12:D47" si="0">IPMT($D$10/12,B12,$F$10*12,-$B$10)</f>
        <v>200</v>
      </c>
      <c r="E12" s="41">
        <f t="shared" ref="E12:E47" si="1">PPMT($D$10/12,B12,$F$10*12,-$B$10)</f>
        <v>740.09096384292548</v>
      </c>
      <c r="F12" s="42">
        <f t="shared" ref="F12:F47" si="2">F11-E12</f>
        <v>29259.909036157074</v>
      </c>
      <c r="G12" s="12"/>
      <c r="H12" s="11"/>
      <c r="I12" s="11"/>
    </row>
    <row r="13" spans="1:9" ht="19.5" customHeight="1">
      <c r="A13" s="330"/>
      <c r="B13" s="43">
        <v>2</v>
      </c>
      <c r="C13" s="44">
        <f t="shared" ref="C13:C47" si="3">PMT($D$10/12,$F$10*12,-$B$10)</f>
        <v>940.09096384292548</v>
      </c>
      <c r="D13" s="45">
        <f t="shared" si="0"/>
        <v>195.06606024104721</v>
      </c>
      <c r="E13" s="45">
        <f t="shared" si="1"/>
        <v>745.02490360187835</v>
      </c>
      <c r="F13" s="46">
        <f t="shared" si="2"/>
        <v>28514.884132555195</v>
      </c>
      <c r="G13" s="12"/>
      <c r="H13" s="11"/>
      <c r="I13" s="11"/>
    </row>
    <row r="14" spans="1:9" ht="19.5" customHeight="1">
      <c r="A14" s="330"/>
      <c r="B14" s="43">
        <v>3</v>
      </c>
      <c r="C14" s="44">
        <f t="shared" si="3"/>
        <v>940.09096384292548</v>
      </c>
      <c r="D14" s="45">
        <f t="shared" si="0"/>
        <v>190.09922755036797</v>
      </c>
      <c r="E14" s="45">
        <f t="shared" si="1"/>
        <v>749.99173629255756</v>
      </c>
      <c r="F14" s="46">
        <f t="shared" si="2"/>
        <v>27764.892396262636</v>
      </c>
      <c r="G14" s="12"/>
      <c r="H14" s="11"/>
      <c r="I14" s="11"/>
    </row>
    <row r="15" spans="1:9" ht="19.5" customHeight="1">
      <c r="A15" s="330"/>
      <c r="B15" s="43">
        <v>4</v>
      </c>
      <c r="C15" s="44">
        <f t="shared" si="3"/>
        <v>940.09096384292548</v>
      </c>
      <c r="D15" s="45">
        <f>IPMT($D$10/12,B15,$F$10*12,-$B$10)</f>
        <v>185.09928264175093</v>
      </c>
      <c r="E15" s="45">
        <f t="shared" si="1"/>
        <v>754.99168120117452</v>
      </c>
      <c r="F15" s="46">
        <f t="shared" si="2"/>
        <v>27009.90071506146</v>
      </c>
      <c r="G15" s="12"/>
      <c r="H15" s="11"/>
      <c r="I15" s="11"/>
    </row>
    <row r="16" spans="1:9" ht="19.5" customHeight="1">
      <c r="A16" s="330"/>
      <c r="B16" s="43">
        <v>5</v>
      </c>
      <c r="C16" s="44">
        <f t="shared" si="3"/>
        <v>940.09096384292548</v>
      </c>
      <c r="D16" s="45">
        <f t="shared" si="0"/>
        <v>180.06600476707644</v>
      </c>
      <c r="E16" s="45">
        <f t="shared" si="1"/>
        <v>760.0249590758491</v>
      </c>
      <c r="F16" s="46">
        <f t="shared" si="2"/>
        <v>26249.875755985609</v>
      </c>
      <c r="G16" s="12"/>
      <c r="H16" s="11"/>
      <c r="I16" s="11"/>
    </row>
    <row r="17" spans="1:9" ht="19.5" customHeight="1">
      <c r="A17" s="330"/>
      <c r="B17" s="43">
        <v>6</v>
      </c>
      <c r="C17" s="44">
        <f t="shared" si="3"/>
        <v>940.09096384292548</v>
      </c>
      <c r="D17" s="45">
        <f t="shared" si="0"/>
        <v>174.99917170657079</v>
      </c>
      <c r="E17" s="45">
        <f t="shared" si="1"/>
        <v>765.09179213635468</v>
      </c>
      <c r="F17" s="46">
        <f t="shared" si="2"/>
        <v>25484.783963849255</v>
      </c>
      <c r="G17" s="11"/>
      <c r="H17" s="11"/>
      <c r="I17" s="11"/>
    </row>
    <row r="18" spans="1:9" ht="19.5" customHeight="1">
      <c r="A18" s="330"/>
      <c r="B18" s="43">
        <v>7</v>
      </c>
      <c r="C18" s="44">
        <f t="shared" si="3"/>
        <v>940.09096384292548</v>
      </c>
      <c r="D18" s="45">
        <f t="shared" si="0"/>
        <v>169.89855975899511</v>
      </c>
      <c r="E18" s="45">
        <f t="shared" si="1"/>
        <v>770.19240408393046</v>
      </c>
      <c r="F18" s="46">
        <f t="shared" si="2"/>
        <v>24714.591559765326</v>
      </c>
      <c r="G18" s="11"/>
      <c r="H18" s="11"/>
      <c r="I18" s="11"/>
    </row>
    <row r="19" spans="1:9" ht="19.5" customHeight="1">
      <c r="A19" s="330"/>
      <c r="B19" s="43">
        <v>8</v>
      </c>
      <c r="C19" s="44">
        <f t="shared" si="3"/>
        <v>940.09096384292548</v>
      </c>
      <c r="D19" s="45">
        <f t="shared" si="0"/>
        <v>164.76394373176888</v>
      </c>
      <c r="E19" s="45">
        <f t="shared" si="1"/>
        <v>775.32702011115668</v>
      </c>
      <c r="F19" s="46">
        <f t="shared" si="2"/>
        <v>23939.26453965417</v>
      </c>
      <c r="G19" s="11"/>
      <c r="H19" s="11"/>
      <c r="I19" s="11"/>
    </row>
    <row r="20" spans="1:9" ht="19.5" customHeight="1">
      <c r="A20" s="330"/>
      <c r="B20" s="43">
        <v>9</v>
      </c>
      <c r="C20" s="44">
        <f t="shared" si="3"/>
        <v>940.09096384292548</v>
      </c>
      <c r="D20" s="45">
        <f t="shared" si="0"/>
        <v>159.59509693102783</v>
      </c>
      <c r="E20" s="45">
        <f t="shared" si="1"/>
        <v>780.49586691189779</v>
      </c>
      <c r="F20" s="46">
        <f t="shared" si="2"/>
        <v>23158.768672742273</v>
      </c>
      <c r="G20" s="11"/>
      <c r="H20" s="11"/>
      <c r="I20" s="11"/>
    </row>
    <row r="21" spans="1:9" ht="19.5" customHeight="1">
      <c r="A21" s="330"/>
      <c r="B21" s="43">
        <v>10</v>
      </c>
      <c r="C21" s="44">
        <f t="shared" si="3"/>
        <v>940.09096384292548</v>
      </c>
      <c r="D21" s="45">
        <f t="shared" si="0"/>
        <v>154.39179115161519</v>
      </c>
      <c r="E21" s="45">
        <f t="shared" si="1"/>
        <v>785.69917269131031</v>
      </c>
      <c r="F21" s="46">
        <f t="shared" si="2"/>
        <v>22373.069500050962</v>
      </c>
      <c r="G21" s="11"/>
      <c r="H21" s="11"/>
      <c r="I21" s="11"/>
    </row>
    <row r="22" spans="1:9" ht="19.5" customHeight="1">
      <c r="A22" s="330"/>
      <c r="B22" s="43">
        <v>11</v>
      </c>
      <c r="C22" s="44">
        <f t="shared" si="3"/>
        <v>940.09096384292548</v>
      </c>
      <c r="D22" s="45">
        <f t="shared" si="0"/>
        <v>149.15379666700645</v>
      </c>
      <c r="E22" s="45">
        <f t="shared" si="1"/>
        <v>790.93716717591917</v>
      </c>
      <c r="F22" s="46">
        <f t="shared" si="2"/>
        <v>21582.132332875044</v>
      </c>
      <c r="G22" s="11"/>
      <c r="H22" s="11"/>
      <c r="I22" s="11"/>
    </row>
    <row r="23" spans="1:9" ht="19.5" customHeight="1">
      <c r="A23" s="330"/>
      <c r="B23" s="43">
        <v>12</v>
      </c>
      <c r="C23" s="44">
        <f t="shared" si="3"/>
        <v>940.09096384292548</v>
      </c>
      <c r="D23" s="45">
        <f t="shared" si="0"/>
        <v>143.88088221916701</v>
      </c>
      <c r="E23" s="45">
        <f t="shared" si="1"/>
        <v>796.21008162375858</v>
      </c>
      <c r="F23" s="46">
        <f t="shared" si="2"/>
        <v>20785.922251251286</v>
      </c>
      <c r="G23" s="11"/>
      <c r="H23" s="11"/>
      <c r="I23" s="11"/>
    </row>
    <row r="24" spans="1:9" ht="19.5" customHeight="1">
      <c r="A24" s="330"/>
      <c r="B24" s="43">
        <v>13</v>
      </c>
      <c r="C24" s="44">
        <f t="shared" si="3"/>
        <v>940.09096384292548</v>
      </c>
      <c r="D24" s="45">
        <f t="shared" si="0"/>
        <v>138.57281500834193</v>
      </c>
      <c r="E24" s="45">
        <f t="shared" si="1"/>
        <v>801.5181488345836</v>
      </c>
      <c r="F24" s="46">
        <f t="shared" si="2"/>
        <v>19984.404102416702</v>
      </c>
      <c r="G24" s="11"/>
      <c r="H24" s="11"/>
      <c r="I24" s="11"/>
    </row>
    <row r="25" spans="1:9" ht="19.5" customHeight="1">
      <c r="A25" s="330"/>
      <c r="B25" s="43">
        <v>14</v>
      </c>
      <c r="C25" s="44">
        <f t="shared" si="3"/>
        <v>940.09096384292548</v>
      </c>
      <c r="D25" s="45">
        <f t="shared" si="0"/>
        <v>133.22936068277804</v>
      </c>
      <c r="E25" s="45">
        <f t="shared" si="1"/>
        <v>806.86160316014741</v>
      </c>
      <c r="F25" s="46">
        <f t="shared" si="2"/>
        <v>19177.542499256553</v>
      </c>
      <c r="G25" s="11"/>
      <c r="H25" s="11"/>
      <c r="I25" s="11"/>
    </row>
    <row r="26" spans="1:9" ht="19.5" customHeight="1">
      <c r="A26" s="330"/>
      <c r="B26" s="43">
        <v>15</v>
      </c>
      <c r="C26" s="44">
        <f t="shared" si="3"/>
        <v>940.09096384292548</v>
      </c>
      <c r="D26" s="45">
        <f t="shared" si="0"/>
        <v>127.85028332837707</v>
      </c>
      <c r="E26" s="45">
        <f t="shared" si="1"/>
        <v>812.24068051454844</v>
      </c>
      <c r="F26" s="46">
        <f t="shared" si="2"/>
        <v>18365.301818742006</v>
      </c>
      <c r="G26" s="11"/>
      <c r="H26" s="11"/>
      <c r="I26" s="11"/>
    </row>
    <row r="27" spans="1:9" ht="19.5" customHeight="1">
      <c r="A27" s="330"/>
      <c r="B27" s="43">
        <v>16</v>
      </c>
      <c r="C27" s="44">
        <f t="shared" si="3"/>
        <v>940.09096384292548</v>
      </c>
      <c r="D27" s="45">
        <f t="shared" si="0"/>
        <v>122.43534545828007</v>
      </c>
      <c r="E27" s="45">
        <f t="shared" si="1"/>
        <v>817.65561838464555</v>
      </c>
      <c r="F27" s="46">
        <f t="shared" si="2"/>
        <v>17547.646200357362</v>
      </c>
      <c r="G27" s="11"/>
      <c r="H27" s="11"/>
      <c r="I27" s="11"/>
    </row>
    <row r="28" spans="1:9" ht="19.5" customHeight="1">
      <c r="A28" s="330"/>
      <c r="B28" s="43">
        <v>17</v>
      </c>
      <c r="C28" s="44">
        <f t="shared" si="3"/>
        <v>940.09096384292548</v>
      </c>
      <c r="D28" s="45">
        <f t="shared" si="0"/>
        <v>116.98430800238245</v>
      </c>
      <c r="E28" s="45">
        <f t="shared" si="1"/>
        <v>823.10665584054311</v>
      </c>
      <c r="F28" s="46">
        <f t="shared" si="2"/>
        <v>16724.539544516818</v>
      </c>
      <c r="G28" s="11"/>
      <c r="H28" s="11"/>
      <c r="I28" s="11"/>
    </row>
    <row r="29" spans="1:9" ht="19.5" customHeight="1">
      <c r="A29" s="330"/>
      <c r="B29" s="43">
        <v>18</v>
      </c>
      <c r="C29" s="44">
        <f t="shared" si="3"/>
        <v>940.09096384292548</v>
      </c>
      <c r="D29" s="45">
        <f t="shared" si="0"/>
        <v>111.49693029677881</v>
      </c>
      <c r="E29" s="45">
        <f t="shared" si="1"/>
        <v>828.59403354614665</v>
      </c>
      <c r="F29" s="46">
        <f t="shared" si="2"/>
        <v>15895.945510970671</v>
      </c>
      <c r="G29" s="11"/>
      <c r="H29" s="11"/>
      <c r="I29" s="11"/>
    </row>
    <row r="30" spans="1:9" ht="19.5" customHeight="1">
      <c r="A30" s="330"/>
      <c r="B30" s="43">
        <v>19</v>
      </c>
      <c r="C30" s="44">
        <f t="shared" si="3"/>
        <v>940.09096384292548</v>
      </c>
      <c r="D30" s="45">
        <f t="shared" si="0"/>
        <v>105.97297007313783</v>
      </c>
      <c r="E30" s="45">
        <f t="shared" si="1"/>
        <v>834.11799376978774</v>
      </c>
      <c r="F30" s="46">
        <f t="shared" si="2"/>
        <v>15061.827517200883</v>
      </c>
      <c r="G30" s="11"/>
      <c r="H30" s="11"/>
      <c r="I30" s="11"/>
    </row>
    <row r="31" spans="1:9" ht="19.5" customHeight="1">
      <c r="A31" s="330"/>
      <c r="B31" s="43">
        <v>20</v>
      </c>
      <c r="C31" s="44">
        <f t="shared" si="3"/>
        <v>940.09096384292548</v>
      </c>
      <c r="D31" s="45">
        <f t="shared" si="0"/>
        <v>100.41218344800591</v>
      </c>
      <c r="E31" s="45">
        <f t="shared" si="1"/>
        <v>839.67878039491973</v>
      </c>
      <c r="F31" s="46">
        <f t="shared" si="2"/>
        <v>14222.148736805964</v>
      </c>
      <c r="G31" s="11"/>
      <c r="H31" s="11"/>
      <c r="I31" s="11"/>
    </row>
    <row r="32" spans="1:9" ht="19.5" customHeight="1">
      <c r="A32" s="330"/>
      <c r="B32" s="43">
        <v>21</v>
      </c>
      <c r="C32" s="44">
        <f t="shared" si="3"/>
        <v>940.09096384292548</v>
      </c>
      <c r="D32" s="45">
        <f t="shared" si="0"/>
        <v>94.81432491203978</v>
      </c>
      <c r="E32" s="45">
        <f t="shared" si="1"/>
        <v>845.27663893088572</v>
      </c>
      <c r="F32" s="46">
        <f t="shared" si="2"/>
        <v>13376.872097875079</v>
      </c>
      <c r="G32" s="11"/>
      <c r="H32" s="11"/>
      <c r="I32" s="11"/>
    </row>
    <row r="33" spans="1:9" ht="19.5" customHeight="1">
      <c r="A33" s="330"/>
      <c r="B33" s="43">
        <v>22</v>
      </c>
      <c r="C33" s="44">
        <f t="shared" si="3"/>
        <v>940.09096384292548</v>
      </c>
      <c r="D33" s="45">
        <f t="shared" si="0"/>
        <v>89.179147319167214</v>
      </c>
      <c r="E33" s="45">
        <f t="shared" si="1"/>
        <v>850.91181652375838</v>
      </c>
      <c r="F33" s="46">
        <f t="shared" si="2"/>
        <v>12525.960281351321</v>
      </c>
      <c r="G33" s="11"/>
      <c r="H33" s="11"/>
      <c r="I33" s="11"/>
    </row>
    <row r="34" spans="1:9" ht="19.5" customHeight="1">
      <c r="A34" s="330"/>
      <c r="B34" s="43">
        <v>23</v>
      </c>
      <c r="C34" s="44">
        <f t="shared" si="3"/>
        <v>940.09096384292548</v>
      </c>
      <c r="D34" s="45">
        <f t="shared" si="0"/>
        <v>83.506401875675493</v>
      </c>
      <c r="E34" s="45">
        <f t="shared" si="1"/>
        <v>856.58456196725001</v>
      </c>
      <c r="F34" s="46">
        <f t="shared" si="2"/>
        <v>11669.375719384072</v>
      </c>
      <c r="G34" s="11"/>
      <c r="H34" s="11"/>
      <c r="I34" s="11"/>
    </row>
    <row r="35" spans="1:9" ht="19.5" customHeight="1">
      <c r="A35" s="330"/>
      <c r="B35" s="43">
        <v>24</v>
      </c>
      <c r="C35" s="44">
        <f t="shared" si="3"/>
        <v>940.09096384292548</v>
      </c>
      <c r="D35" s="45">
        <f t="shared" si="0"/>
        <v>77.79583812922715</v>
      </c>
      <c r="E35" s="45">
        <f t="shared" si="1"/>
        <v>862.29512571369833</v>
      </c>
      <c r="F35" s="46">
        <f t="shared" si="2"/>
        <v>10807.080593670373</v>
      </c>
      <c r="G35" s="11"/>
      <c r="H35" s="11"/>
      <c r="I35" s="11"/>
    </row>
    <row r="36" spans="1:9" ht="19.5" customHeight="1">
      <c r="A36" s="330"/>
      <c r="B36" s="43">
        <v>25</v>
      </c>
      <c r="C36" s="44">
        <f t="shared" si="3"/>
        <v>940.09096384292548</v>
      </c>
      <c r="D36" s="45">
        <f t="shared" si="0"/>
        <v>72.047203957802495</v>
      </c>
      <c r="E36" s="45">
        <f t="shared" si="1"/>
        <v>868.04375988512311</v>
      </c>
      <c r="F36" s="46">
        <f t="shared" si="2"/>
        <v>9939.0368337852487</v>
      </c>
      <c r="G36" s="11"/>
      <c r="H36" s="11"/>
      <c r="I36" s="11"/>
    </row>
    <row r="37" spans="1:9" ht="19.5" customHeight="1">
      <c r="A37" s="330"/>
      <c r="B37" s="43">
        <v>26</v>
      </c>
      <c r="C37" s="44">
        <f t="shared" si="3"/>
        <v>940.09096384292548</v>
      </c>
      <c r="D37" s="45">
        <f t="shared" si="0"/>
        <v>66.260245558568357</v>
      </c>
      <c r="E37" s="45">
        <f t="shared" si="1"/>
        <v>873.8307182843572</v>
      </c>
      <c r="F37" s="46">
        <f t="shared" si="2"/>
        <v>9065.2061155008923</v>
      </c>
      <c r="G37" s="11"/>
      <c r="H37" s="11"/>
      <c r="I37" s="11"/>
    </row>
    <row r="38" spans="1:9" ht="19.5" customHeight="1">
      <c r="A38" s="330"/>
      <c r="B38" s="43">
        <v>27</v>
      </c>
      <c r="C38" s="44">
        <f t="shared" si="3"/>
        <v>940.09096384292548</v>
      </c>
      <c r="D38" s="45">
        <f t="shared" si="0"/>
        <v>60.434707436672632</v>
      </c>
      <c r="E38" s="45">
        <f t="shared" si="1"/>
        <v>879.65625640625296</v>
      </c>
      <c r="F38" s="46">
        <f t="shared" si="2"/>
        <v>8185.549859094639</v>
      </c>
      <c r="G38" s="11"/>
      <c r="H38" s="11"/>
      <c r="I38" s="11"/>
    </row>
    <row r="39" spans="1:9" ht="19.5" customHeight="1">
      <c r="A39" s="330"/>
      <c r="B39" s="43">
        <v>28</v>
      </c>
      <c r="C39" s="44">
        <f t="shared" si="3"/>
        <v>940.09096384292548</v>
      </c>
      <c r="D39" s="45">
        <f t="shared" si="0"/>
        <v>54.570332393964279</v>
      </c>
      <c r="E39" s="45">
        <f t="shared" si="1"/>
        <v>885.52063144896124</v>
      </c>
      <c r="F39" s="46">
        <f t="shared" si="2"/>
        <v>7300.0292276456776</v>
      </c>
      <c r="G39" s="11"/>
      <c r="H39" s="11"/>
      <c r="I39" s="11"/>
    </row>
    <row r="40" spans="1:9" ht="19.5" customHeight="1">
      <c r="A40" s="330"/>
      <c r="B40" s="43">
        <v>29</v>
      </c>
      <c r="C40" s="44">
        <f t="shared" si="3"/>
        <v>940.09096384292548</v>
      </c>
      <c r="D40" s="45">
        <f t="shared" si="0"/>
        <v>48.666861517637862</v>
      </c>
      <c r="E40" s="45">
        <f t="shared" si="1"/>
        <v>891.42410232528755</v>
      </c>
      <c r="F40" s="46">
        <f t="shared" si="2"/>
        <v>6408.6051253203896</v>
      </c>
      <c r="G40" s="11"/>
      <c r="H40" s="11"/>
      <c r="I40" s="11"/>
    </row>
    <row r="41" spans="1:9" ht="19.5" customHeight="1">
      <c r="A41" s="330"/>
      <c r="B41" s="43">
        <v>30</v>
      </c>
      <c r="C41" s="44">
        <f t="shared" si="3"/>
        <v>940.09096384292548</v>
      </c>
      <c r="D41" s="45">
        <f t="shared" si="0"/>
        <v>42.724034168802611</v>
      </c>
      <c r="E41" s="45">
        <f t="shared" si="1"/>
        <v>897.36692967412296</v>
      </c>
      <c r="F41" s="46">
        <f t="shared" si="2"/>
        <v>5511.2381956462668</v>
      </c>
      <c r="G41" s="11"/>
      <c r="H41" s="11"/>
      <c r="I41" s="11"/>
    </row>
    <row r="42" spans="1:9" ht="19.5" customHeight="1">
      <c r="A42" s="330"/>
      <c r="B42" s="43">
        <v>31</v>
      </c>
      <c r="C42" s="44">
        <f t="shared" si="3"/>
        <v>940.09096384292548</v>
      </c>
      <c r="D42" s="45">
        <f t="shared" si="0"/>
        <v>36.741587970975132</v>
      </c>
      <c r="E42" s="45">
        <f t="shared" si="1"/>
        <v>903.34937587195043</v>
      </c>
      <c r="F42" s="46">
        <f t="shared" si="2"/>
        <v>4607.8888197743163</v>
      </c>
      <c r="G42" s="11"/>
      <c r="H42" s="11"/>
      <c r="I42" s="11"/>
    </row>
    <row r="43" spans="1:9" ht="19.5" customHeight="1">
      <c r="A43" s="330"/>
      <c r="B43" s="43">
        <v>32</v>
      </c>
      <c r="C43" s="44">
        <f t="shared" si="3"/>
        <v>940.09096384292548</v>
      </c>
      <c r="D43" s="45">
        <f t="shared" si="0"/>
        <v>30.719258798495463</v>
      </c>
      <c r="E43" s="45">
        <f t="shared" si="1"/>
        <v>909.37170504443009</v>
      </c>
      <c r="F43" s="46">
        <f t="shared" si="2"/>
        <v>3698.5171147298861</v>
      </c>
      <c r="G43" s="11"/>
      <c r="H43" s="11"/>
      <c r="I43" s="11"/>
    </row>
    <row r="44" spans="1:9" ht="19.5" customHeight="1">
      <c r="A44" s="330"/>
      <c r="B44" s="43">
        <v>33</v>
      </c>
      <c r="C44" s="44">
        <f t="shared" si="3"/>
        <v>940.09096384292548</v>
      </c>
      <c r="D44" s="45">
        <f t="shared" si="0"/>
        <v>24.656780764865925</v>
      </c>
      <c r="E44" s="45">
        <f t="shared" si="1"/>
        <v>915.43418307805962</v>
      </c>
      <c r="F44" s="46">
        <f t="shared" si="2"/>
        <v>2783.0829316518266</v>
      </c>
      <c r="G44" s="11"/>
      <c r="H44" s="11"/>
      <c r="I44" s="11"/>
    </row>
    <row r="45" spans="1:9" ht="19.5" customHeight="1">
      <c r="A45" s="330"/>
      <c r="B45" s="43">
        <v>34</v>
      </c>
      <c r="C45" s="44">
        <f t="shared" si="3"/>
        <v>940.09096384292548</v>
      </c>
      <c r="D45" s="45">
        <f t="shared" si="0"/>
        <v>18.553886211012191</v>
      </c>
      <c r="E45" s="45">
        <f t="shared" si="1"/>
        <v>921.53707763191335</v>
      </c>
      <c r="F45" s="46">
        <f t="shared" si="2"/>
        <v>1861.5458540199133</v>
      </c>
      <c r="G45" s="11"/>
      <c r="H45" s="11"/>
      <c r="I45" s="11"/>
    </row>
    <row r="46" spans="1:9" ht="19.5" customHeight="1">
      <c r="A46" s="330"/>
      <c r="B46" s="43">
        <v>35</v>
      </c>
      <c r="C46" s="44">
        <f t="shared" si="3"/>
        <v>940.09096384292548</v>
      </c>
      <c r="D46" s="45">
        <f t="shared" si="0"/>
        <v>12.410305693466102</v>
      </c>
      <c r="E46" s="45">
        <f t="shared" si="1"/>
        <v>927.6806581494593</v>
      </c>
      <c r="F46" s="46">
        <f t="shared" si="2"/>
        <v>933.86519587045404</v>
      </c>
      <c r="G46" s="11"/>
      <c r="H46" s="11"/>
      <c r="I46" s="11"/>
    </row>
    <row r="47" spans="1:9" ht="19.5" customHeight="1">
      <c r="A47" s="331"/>
      <c r="B47" s="47">
        <v>36</v>
      </c>
      <c r="C47" s="48">
        <f t="shared" si="3"/>
        <v>940.09096384292548</v>
      </c>
      <c r="D47" s="49">
        <f t="shared" si="0"/>
        <v>6.225767972469705</v>
      </c>
      <c r="E47" s="49">
        <f t="shared" si="1"/>
        <v>933.86519587045575</v>
      </c>
      <c r="F47" s="50">
        <f t="shared" si="2"/>
        <v>-1.7053025658242404E-12</v>
      </c>
      <c r="G47" s="11"/>
      <c r="H47" s="11"/>
      <c r="I47" s="11"/>
    </row>
  </sheetData>
  <mergeCells count="5">
    <mergeCell ref="A12:A47"/>
    <mergeCell ref="A1:F1"/>
    <mergeCell ref="A3:F3"/>
    <mergeCell ref="A6:F6"/>
    <mergeCell ref="A9:F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F8B42-3F2D-4BB0-97AB-A5CC8CB7F2B7}">
  <sheetPr>
    <tabColor theme="2" tint="-0.749992370372631"/>
  </sheetPr>
  <dimension ref="A1:C19"/>
  <sheetViews>
    <sheetView workbookViewId="0">
      <selection activeCell="C3" sqref="C3"/>
    </sheetView>
  </sheetViews>
  <sheetFormatPr baseColWidth="10" defaultColWidth="24" defaultRowHeight="35.25" customHeight="1"/>
  <cols>
    <col min="1" max="1" width="26.5546875" style="19" customWidth="1"/>
    <col min="2" max="16384" width="24" style="19"/>
  </cols>
  <sheetData>
    <row r="1" spans="1:3" s="87" customFormat="1" ht="35.25" customHeight="1" thickBot="1">
      <c r="A1" s="135" t="s">
        <v>359</v>
      </c>
      <c r="B1" s="136">
        <v>0.12</v>
      </c>
      <c r="C1" s="137"/>
    </row>
    <row r="2" spans="1:3" ht="35.25" customHeight="1" thickBot="1">
      <c r="A2" s="138" t="s">
        <v>360</v>
      </c>
      <c r="B2" s="139" t="s">
        <v>361</v>
      </c>
      <c r="C2" s="140" t="s">
        <v>362</v>
      </c>
    </row>
    <row r="3" spans="1:3" ht="35.25" customHeight="1">
      <c r="A3" s="141" t="s">
        <v>232</v>
      </c>
      <c r="B3" s="142">
        <v>10000</v>
      </c>
      <c r="C3" s="159" t="s">
        <v>304</v>
      </c>
    </row>
    <row r="4" spans="1:3" ht="35.25" customHeight="1">
      <c r="A4" s="143" t="s">
        <v>233</v>
      </c>
      <c r="B4" s="144">
        <v>8520</v>
      </c>
      <c r="C4" s="159" t="s">
        <v>304</v>
      </c>
    </row>
    <row r="5" spans="1:3" ht="35.25" customHeight="1">
      <c r="A5" s="143" t="s">
        <v>234</v>
      </c>
      <c r="B5" s="142">
        <v>7500</v>
      </c>
      <c r="C5" s="159" t="s">
        <v>304</v>
      </c>
    </row>
    <row r="6" spans="1:3" ht="35.25" hidden="1" customHeight="1">
      <c r="A6" s="143" t="s">
        <v>235</v>
      </c>
      <c r="B6" s="144">
        <v>50000</v>
      </c>
      <c r="C6" s="159" t="s">
        <v>304</v>
      </c>
    </row>
    <row r="7" spans="1:3" ht="35.25" customHeight="1">
      <c r="A7" s="143" t="s">
        <v>236</v>
      </c>
      <c r="B7" s="142">
        <v>15000</v>
      </c>
      <c r="C7" s="159" t="s">
        <v>304</v>
      </c>
    </row>
    <row r="8" spans="1:3" ht="35.25" customHeight="1">
      <c r="A8" s="143" t="s">
        <v>237</v>
      </c>
      <c r="B8" s="144">
        <v>2500</v>
      </c>
      <c r="C8" s="159" t="s">
        <v>304</v>
      </c>
    </row>
    <row r="9" spans="1:3" ht="35.25" customHeight="1" thickBot="1">
      <c r="A9" s="145" t="s">
        <v>0</v>
      </c>
      <c r="B9" s="195"/>
      <c r="C9" s="196"/>
    </row>
    <row r="17" spans="1:3" ht="35.25" customHeight="1">
      <c r="A17" s="163" t="s">
        <v>376</v>
      </c>
    </row>
    <row r="18" spans="1:3" ht="35.25" customHeight="1">
      <c r="A18" s="19" t="s">
        <v>378</v>
      </c>
      <c r="B18" s="197">
        <v>93520</v>
      </c>
      <c r="C18" s="197">
        <v>11222.4</v>
      </c>
    </row>
    <row r="19" spans="1:3" ht="35.25" customHeight="1">
      <c r="A19" s="194" t="s">
        <v>377</v>
      </c>
    </row>
  </sheetData>
  <pageMargins left="0.7" right="0.7" top="0.75" bottom="0.75" header="0.3" footer="0.3"/>
  <pageSetup orientation="portrait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96C2A5-A15C-4056-948E-35BB063C1795}">
  <sheetPr>
    <tabColor theme="2" tint="-0.749992370372631"/>
  </sheetPr>
  <dimension ref="A1:E18"/>
  <sheetViews>
    <sheetView zoomScale="120" zoomScaleNormal="120" workbookViewId="0">
      <selection activeCell="B3" sqref="B3"/>
    </sheetView>
  </sheetViews>
  <sheetFormatPr baseColWidth="10" defaultColWidth="15.109375" defaultRowHeight="18.75" customHeight="1"/>
  <cols>
    <col min="1" max="1" width="18.44140625" style="1" bestFit="1" customWidth="1"/>
    <col min="2" max="5" width="18.44140625" style="2" customWidth="1"/>
    <col min="6" max="16384" width="15.109375" style="2"/>
  </cols>
  <sheetData>
    <row r="1" spans="1:5" s="171" customFormat="1" ht="26.25" customHeight="1" thickBot="1">
      <c r="A1" s="295" t="s">
        <v>363</v>
      </c>
      <c r="B1" s="199" t="s">
        <v>364</v>
      </c>
      <c r="C1" s="199" t="s">
        <v>365</v>
      </c>
      <c r="D1" s="199" t="s">
        <v>366</v>
      </c>
      <c r="E1" s="199" t="s">
        <v>367</v>
      </c>
    </row>
    <row r="2" spans="1:5" ht="18.75" customHeight="1" thickBot="1">
      <c r="A2" s="296"/>
      <c r="B2" s="16">
        <v>30</v>
      </c>
      <c r="C2" s="17">
        <v>90</v>
      </c>
      <c r="D2" s="17">
        <v>240</v>
      </c>
      <c r="E2" s="18">
        <v>360</v>
      </c>
    </row>
    <row r="3" spans="1:5" ht="25.5" customHeight="1">
      <c r="A3" s="198">
        <v>44929</v>
      </c>
      <c r="B3" s="287"/>
      <c r="C3" s="287"/>
      <c r="D3" s="287"/>
      <c r="E3" s="287"/>
    </row>
    <row r="4" spans="1:5" ht="25.5" customHeight="1">
      <c r="A4" s="198">
        <v>44998</v>
      </c>
      <c r="B4" s="287"/>
      <c r="C4" s="287"/>
      <c r="D4" s="287"/>
      <c r="E4" s="287"/>
    </row>
    <row r="5" spans="1:5" ht="25.5" customHeight="1">
      <c r="A5" s="198">
        <v>45069</v>
      </c>
      <c r="B5" s="287"/>
      <c r="C5" s="287"/>
      <c r="D5" s="287"/>
      <c r="E5" s="287"/>
    </row>
    <row r="6" spans="1:5" ht="25.5" customHeight="1">
      <c r="A6" s="198">
        <v>45109</v>
      </c>
      <c r="B6" s="287"/>
      <c r="C6" s="287"/>
      <c r="D6" s="287"/>
      <c r="E6" s="287"/>
    </row>
    <row r="7" spans="1:5" ht="25.5" customHeight="1">
      <c r="A7" s="198">
        <v>45181</v>
      </c>
      <c r="B7" s="287"/>
      <c r="C7" s="287"/>
      <c r="D7" s="287"/>
      <c r="E7" s="287"/>
    </row>
    <row r="8" spans="1:5" ht="25.5" customHeight="1">
      <c r="A8" s="198">
        <v>45221</v>
      </c>
      <c r="B8" s="287"/>
      <c r="C8" s="287"/>
      <c r="D8" s="287"/>
      <c r="E8" s="287"/>
    </row>
    <row r="9" spans="1:5" ht="25.5" customHeight="1">
      <c r="A9" s="198"/>
      <c r="B9" s="287"/>
      <c r="C9" s="287"/>
      <c r="D9" s="287"/>
      <c r="E9" s="287"/>
    </row>
    <row r="10" spans="1:5" s="19" customFormat="1" ht="18.75" customHeight="1"/>
    <row r="11" spans="1:5" s="19" customFormat="1" ht="18.75" customHeight="1"/>
    <row r="12" spans="1:5" s="19" customFormat="1" ht="18.75" customHeight="1"/>
    <row r="13" spans="1:5" s="19" customFormat="1" ht="18.75" customHeight="1"/>
    <row r="14" spans="1:5" s="19" customFormat="1" ht="18.75" customHeight="1"/>
    <row r="15" spans="1:5" s="19" customFormat="1" ht="18.75" customHeight="1"/>
    <row r="16" spans="1:5" s="19" customFormat="1" ht="18.75" customHeight="1"/>
    <row r="17" spans="4:4" s="19" customFormat="1" ht="18.75" customHeight="1"/>
    <row r="18" spans="4:4" ht="18.75" customHeight="1">
      <c r="D18" s="3"/>
    </row>
  </sheetData>
  <mergeCells count="1">
    <mergeCell ref="A1:A2"/>
  </mergeCells>
  <pageMargins left="0.70866141732283472" right="0.70866141732283472" top="1.7322834645669292" bottom="0.74803149606299213" header="0.31496062992125984" footer="0.31496062992125984"/>
  <pageSetup orientation="landscape" horizontalDpi="4294967293" verticalDpi="30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2" tint="-0.749992370372631"/>
  </sheetPr>
  <dimension ref="A1:N13"/>
  <sheetViews>
    <sheetView workbookViewId="0">
      <selection activeCell="B3" sqref="B3"/>
    </sheetView>
  </sheetViews>
  <sheetFormatPr baseColWidth="10" defaultColWidth="11.44140625" defaultRowHeight="27" customHeight="1"/>
  <cols>
    <col min="1" max="1" width="11.44140625" style="289"/>
    <col min="2" max="13" width="9.5546875" style="289" customWidth="1"/>
    <col min="14" max="257" width="11.44140625" style="289"/>
    <col min="258" max="269" width="8.88671875" style="289" customWidth="1"/>
    <col min="270" max="513" width="11.44140625" style="289"/>
    <col min="514" max="525" width="8.88671875" style="289" customWidth="1"/>
    <col min="526" max="769" width="11.44140625" style="289"/>
    <col min="770" max="781" width="8.88671875" style="289" customWidth="1"/>
    <col min="782" max="1025" width="11.44140625" style="289"/>
    <col min="1026" max="1037" width="8.88671875" style="289" customWidth="1"/>
    <col min="1038" max="1281" width="11.44140625" style="289"/>
    <col min="1282" max="1293" width="8.88671875" style="289" customWidth="1"/>
    <col min="1294" max="1537" width="11.44140625" style="289"/>
    <col min="1538" max="1549" width="8.88671875" style="289" customWidth="1"/>
    <col min="1550" max="1793" width="11.44140625" style="289"/>
    <col min="1794" max="1805" width="8.88671875" style="289" customWidth="1"/>
    <col min="1806" max="2049" width="11.44140625" style="289"/>
    <col min="2050" max="2061" width="8.88671875" style="289" customWidth="1"/>
    <col min="2062" max="2305" width="11.44140625" style="289"/>
    <col min="2306" max="2317" width="8.88671875" style="289" customWidth="1"/>
    <col min="2318" max="2561" width="11.44140625" style="289"/>
    <col min="2562" max="2573" width="8.88671875" style="289" customWidth="1"/>
    <col min="2574" max="2817" width="11.44140625" style="289"/>
    <col min="2818" max="2829" width="8.88671875" style="289" customWidth="1"/>
    <col min="2830" max="3073" width="11.44140625" style="289"/>
    <col min="3074" max="3085" width="8.88671875" style="289" customWidth="1"/>
    <col min="3086" max="3329" width="11.44140625" style="289"/>
    <col min="3330" max="3341" width="8.88671875" style="289" customWidth="1"/>
    <col min="3342" max="3585" width="11.44140625" style="289"/>
    <col min="3586" max="3597" width="8.88671875" style="289" customWidth="1"/>
    <col min="3598" max="3841" width="11.44140625" style="289"/>
    <col min="3842" max="3853" width="8.88671875" style="289" customWidth="1"/>
    <col min="3854" max="4097" width="11.44140625" style="289"/>
    <col min="4098" max="4109" width="8.88671875" style="289" customWidth="1"/>
    <col min="4110" max="4353" width="11.44140625" style="289"/>
    <col min="4354" max="4365" width="8.88671875" style="289" customWidth="1"/>
    <col min="4366" max="4609" width="11.44140625" style="289"/>
    <col min="4610" max="4621" width="8.88671875" style="289" customWidth="1"/>
    <col min="4622" max="4865" width="11.44140625" style="289"/>
    <col min="4866" max="4877" width="8.88671875" style="289" customWidth="1"/>
    <col min="4878" max="5121" width="11.44140625" style="289"/>
    <col min="5122" max="5133" width="8.88671875" style="289" customWidth="1"/>
    <col min="5134" max="5377" width="11.44140625" style="289"/>
    <col min="5378" max="5389" width="8.88671875" style="289" customWidth="1"/>
    <col min="5390" max="5633" width="11.44140625" style="289"/>
    <col min="5634" max="5645" width="8.88671875" style="289" customWidth="1"/>
    <col min="5646" max="5889" width="11.44140625" style="289"/>
    <col min="5890" max="5901" width="8.88671875" style="289" customWidth="1"/>
    <col min="5902" max="6145" width="11.44140625" style="289"/>
    <col min="6146" max="6157" width="8.88671875" style="289" customWidth="1"/>
    <col min="6158" max="6401" width="11.44140625" style="289"/>
    <col min="6402" max="6413" width="8.88671875" style="289" customWidth="1"/>
    <col min="6414" max="6657" width="11.44140625" style="289"/>
    <col min="6658" max="6669" width="8.88671875" style="289" customWidth="1"/>
    <col min="6670" max="6913" width="11.44140625" style="289"/>
    <col min="6914" max="6925" width="8.88671875" style="289" customWidth="1"/>
    <col min="6926" max="7169" width="11.44140625" style="289"/>
    <col min="7170" max="7181" width="8.88671875" style="289" customWidth="1"/>
    <col min="7182" max="7425" width="11.44140625" style="289"/>
    <col min="7426" max="7437" width="8.88671875" style="289" customWidth="1"/>
    <col min="7438" max="7681" width="11.44140625" style="289"/>
    <col min="7682" max="7693" width="8.88671875" style="289" customWidth="1"/>
    <col min="7694" max="7937" width="11.44140625" style="289"/>
    <col min="7938" max="7949" width="8.88671875" style="289" customWidth="1"/>
    <col min="7950" max="8193" width="11.44140625" style="289"/>
    <col min="8194" max="8205" width="8.88671875" style="289" customWidth="1"/>
    <col min="8206" max="8449" width="11.44140625" style="289"/>
    <col min="8450" max="8461" width="8.88671875" style="289" customWidth="1"/>
    <col min="8462" max="8705" width="11.44140625" style="289"/>
    <col min="8706" max="8717" width="8.88671875" style="289" customWidth="1"/>
    <col min="8718" max="8961" width="11.44140625" style="289"/>
    <col min="8962" max="8973" width="8.88671875" style="289" customWidth="1"/>
    <col min="8974" max="9217" width="11.44140625" style="289"/>
    <col min="9218" max="9229" width="8.88671875" style="289" customWidth="1"/>
    <col min="9230" max="9473" width="11.44140625" style="289"/>
    <col min="9474" max="9485" width="8.88671875" style="289" customWidth="1"/>
    <col min="9486" max="9729" width="11.44140625" style="289"/>
    <col min="9730" max="9741" width="8.88671875" style="289" customWidth="1"/>
    <col min="9742" max="9985" width="11.44140625" style="289"/>
    <col min="9986" max="9997" width="8.88671875" style="289" customWidth="1"/>
    <col min="9998" max="10241" width="11.44140625" style="289"/>
    <col min="10242" max="10253" width="8.88671875" style="289" customWidth="1"/>
    <col min="10254" max="10497" width="11.44140625" style="289"/>
    <col min="10498" max="10509" width="8.88671875" style="289" customWidth="1"/>
    <col min="10510" max="10753" width="11.44140625" style="289"/>
    <col min="10754" max="10765" width="8.88671875" style="289" customWidth="1"/>
    <col min="10766" max="11009" width="11.44140625" style="289"/>
    <col min="11010" max="11021" width="8.88671875" style="289" customWidth="1"/>
    <col min="11022" max="11265" width="11.44140625" style="289"/>
    <col min="11266" max="11277" width="8.88671875" style="289" customWidth="1"/>
    <col min="11278" max="11521" width="11.44140625" style="289"/>
    <col min="11522" max="11533" width="8.88671875" style="289" customWidth="1"/>
    <col min="11534" max="11777" width="11.44140625" style="289"/>
    <col min="11778" max="11789" width="8.88671875" style="289" customWidth="1"/>
    <col min="11790" max="12033" width="11.44140625" style="289"/>
    <col min="12034" max="12045" width="8.88671875" style="289" customWidth="1"/>
    <col min="12046" max="12289" width="11.44140625" style="289"/>
    <col min="12290" max="12301" width="8.88671875" style="289" customWidth="1"/>
    <col min="12302" max="12545" width="11.44140625" style="289"/>
    <col min="12546" max="12557" width="8.88671875" style="289" customWidth="1"/>
    <col min="12558" max="12801" width="11.44140625" style="289"/>
    <col min="12802" max="12813" width="8.88671875" style="289" customWidth="1"/>
    <col min="12814" max="13057" width="11.44140625" style="289"/>
    <col min="13058" max="13069" width="8.88671875" style="289" customWidth="1"/>
    <col min="13070" max="13313" width="11.44140625" style="289"/>
    <col min="13314" max="13325" width="8.88671875" style="289" customWidth="1"/>
    <col min="13326" max="13569" width="11.44140625" style="289"/>
    <col min="13570" max="13581" width="8.88671875" style="289" customWidth="1"/>
    <col min="13582" max="13825" width="11.44140625" style="289"/>
    <col min="13826" max="13837" width="8.88671875" style="289" customWidth="1"/>
    <col min="13838" max="14081" width="11.44140625" style="289"/>
    <col min="14082" max="14093" width="8.88671875" style="289" customWidth="1"/>
    <col min="14094" max="14337" width="11.44140625" style="289"/>
    <col min="14338" max="14349" width="8.88671875" style="289" customWidth="1"/>
    <col min="14350" max="14593" width="11.44140625" style="289"/>
    <col min="14594" max="14605" width="8.88671875" style="289" customWidth="1"/>
    <col min="14606" max="14849" width="11.44140625" style="289"/>
    <col min="14850" max="14861" width="8.88671875" style="289" customWidth="1"/>
    <col min="14862" max="15105" width="11.44140625" style="289"/>
    <col min="15106" max="15117" width="8.88671875" style="289" customWidth="1"/>
    <col min="15118" max="15361" width="11.44140625" style="289"/>
    <col min="15362" max="15373" width="8.88671875" style="289" customWidth="1"/>
    <col min="15374" max="15617" width="11.44140625" style="289"/>
    <col min="15618" max="15629" width="8.88671875" style="289" customWidth="1"/>
    <col min="15630" max="15873" width="11.44140625" style="289"/>
    <col min="15874" max="15885" width="8.88671875" style="289" customWidth="1"/>
    <col min="15886" max="16129" width="11.44140625" style="289"/>
    <col min="16130" max="16141" width="8.88671875" style="289" customWidth="1"/>
    <col min="16142" max="16384" width="11.44140625" style="289"/>
  </cols>
  <sheetData>
    <row r="1" spans="1:14" s="133" customFormat="1" ht="27" customHeight="1">
      <c r="A1" s="132" t="s">
        <v>439</v>
      </c>
    </row>
    <row r="2" spans="1:14" s="134" customFormat="1" ht="42" customHeight="1">
      <c r="A2" s="288" t="s">
        <v>107</v>
      </c>
      <c r="B2" s="289" t="s">
        <v>340</v>
      </c>
      <c r="C2" s="289" t="s">
        <v>319</v>
      </c>
      <c r="D2" s="289" t="s">
        <v>336</v>
      </c>
      <c r="E2" s="289" t="s">
        <v>321</v>
      </c>
      <c r="F2" s="289" t="s">
        <v>324</v>
      </c>
      <c r="G2" s="289" t="s">
        <v>326</v>
      </c>
      <c r="H2" s="289" t="s">
        <v>320</v>
      </c>
      <c r="I2" s="289" t="s">
        <v>328</v>
      </c>
      <c r="J2" s="289" t="s">
        <v>329</v>
      </c>
      <c r="K2" s="289" t="s">
        <v>333</v>
      </c>
      <c r="L2" s="289" t="s">
        <v>332</v>
      </c>
      <c r="M2" s="289" t="s">
        <v>317</v>
      </c>
      <c r="N2" s="289" t="s">
        <v>0</v>
      </c>
    </row>
    <row r="3" spans="1:14" s="134" customFormat="1" ht="27" customHeight="1">
      <c r="A3" s="290" t="s">
        <v>108</v>
      </c>
      <c r="B3" s="289">
        <v>7865</v>
      </c>
      <c r="C3" s="289">
        <v>5678</v>
      </c>
      <c r="D3" s="289">
        <v>7654</v>
      </c>
      <c r="E3" s="289">
        <v>3456</v>
      </c>
      <c r="F3" s="289">
        <v>5432</v>
      </c>
      <c r="G3" s="289">
        <v>5643</v>
      </c>
      <c r="H3" s="289">
        <v>5675</v>
      </c>
      <c r="I3" s="289">
        <v>2345</v>
      </c>
      <c r="J3" s="289">
        <v>9876</v>
      </c>
      <c r="K3" s="289">
        <v>8767</v>
      </c>
      <c r="L3" s="289">
        <v>2345</v>
      </c>
      <c r="M3" s="289">
        <v>5634</v>
      </c>
      <c r="N3" s="289"/>
    </row>
    <row r="4" spans="1:14" s="134" customFormat="1" ht="27" customHeight="1">
      <c r="A4" s="290" t="s">
        <v>109</v>
      </c>
      <c r="B4" s="289">
        <v>5675</v>
      </c>
      <c r="C4" s="289">
        <v>2345</v>
      </c>
      <c r="D4" s="289">
        <v>9876</v>
      </c>
      <c r="E4" s="289">
        <v>7865</v>
      </c>
      <c r="F4" s="289">
        <v>5678</v>
      </c>
      <c r="G4" s="289">
        <v>7654</v>
      </c>
      <c r="H4" s="289">
        <v>5678</v>
      </c>
      <c r="I4" s="289">
        <v>7654</v>
      </c>
      <c r="J4" s="289">
        <v>7865</v>
      </c>
      <c r="K4" s="289">
        <v>5678</v>
      </c>
      <c r="L4" s="289">
        <v>1321</v>
      </c>
      <c r="M4" s="289">
        <v>2345</v>
      </c>
      <c r="N4" s="289"/>
    </row>
    <row r="5" spans="1:14" s="134" customFormat="1" ht="27" customHeight="1">
      <c r="A5" s="290" t="s">
        <v>440</v>
      </c>
      <c r="B5" s="289">
        <v>3456</v>
      </c>
      <c r="C5" s="289">
        <v>2345</v>
      </c>
      <c r="D5" s="289">
        <v>3456</v>
      </c>
      <c r="E5" s="289">
        <v>5643</v>
      </c>
      <c r="F5" s="289">
        <v>4532</v>
      </c>
      <c r="G5" s="289">
        <v>2345</v>
      </c>
      <c r="H5" s="289">
        <v>5678</v>
      </c>
      <c r="I5" s="289">
        <v>7654</v>
      </c>
      <c r="J5" s="289">
        <v>3456</v>
      </c>
      <c r="K5" s="289">
        <v>5432</v>
      </c>
      <c r="L5" s="289">
        <v>3456</v>
      </c>
      <c r="M5" s="289">
        <v>5643</v>
      </c>
      <c r="N5" s="289"/>
    </row>
    <row r="6" spans="1:14" s="134" customFormat="1" ht="27" customHeight="1">
      <c r="A6" s="290" t="s">
        <v>110</v>
      </c>
      <c r="B6" s="289">
        <v>2345</v>
      </c>
      <c r="C6" s="289">
        <v>9876</v>
      </c>
      <c r="D6" s="289">
        <v>7865</v>
      </c>
      <c r="E6" s="289">
        <v>5678</v>
      </c>
      <c r="F6" s="289">
        <v>7654</v>
      </c>
      <c r="G6" s="289">
        <v>9876</v>
      </c>
      <c r="H6" s="289">
        <v>8767</v>
      </c>
      <c r="I6" s="289">
        <v>5675</v>
      </c>
      <c r="J6" s="289">
        <v>2345</v>
      </c>
      <c r="K6" s="289">
        <v>9876</v>
      </c>
      <c r="L6" s="289">
        <v>7865</v>
      </c>
      <c r="M6" s="289">
        <v>5678</v>
      </c>
      <c r="N6" s="289"/>
    </row>
    <row r="7" spans="1:14" s="134" customFormat="1" ht="27" customHeight="1">
      <c r="A7" s="290" t="s">
        <v>111</v>
      </c>
      <c r="B7" s="289">
        <v>5643</v>
      </c>
      <c r="C7" s="289">
        <v>5675</v>
      </c>
      <c r="D7" s="289">
        <v>2345</v>
      </c>
      <c r="E7" s="289">
        <v>5675</v>
      </c>
      <c r="F7" s="289">
        <v>2345</v>
      </c>
      <c r="G7" s="289">
        <v>9876</v>
      </c>
      <c r="H7" s="289">
        <v>7865</v>
      </c>
      <c r="I7" s="289">
        <v>5678</v>
      </c>
      <c r="J7" s="289">
        <v>1321</v>
      </c>
      <c r="K7" s="289">
        <v>2345</v>
      </c>
      <c r="L7" s="289">
        <v>3456</v>
      </c>
      <c r="M7" s="289">
        <v>5643</v>
      </c>
      <c r="N7" s="289"/>
    </row>
    <row r="8" spans="1:14" s="134" customFormat="1" ht="27" customHeight="1">
      <c r="A8" s="290" t="s">
        <v>112</v>
      </c>
      <c r="B8" s="289">
        <v>3456</v>
      </c>
      <c r="C8" s="289">
        <v>2345</v>
      </c>
      <c r="D8" s="289">
        <v>3456</v>
      </c>
      <c r="E8" s="289">
        <v>5432</v>
      </c>
      <c r="F8" s="289">
        <v>5643</v>
      </c>
      <c r="G8" s="289">
        <v>5675</v>
      </c>
      <c r="H8" s="289">
        <v>2345</v>
      </c>
      <c r="I8" s="289">
        <v>3456</v>
      </c>
      <c r="J8" s="289">
        <v>2345</v>
      </c>
      <c r="K8" s="289">
        <v>3456</v>
      </c>
      <c r="L8" s="289">
        <v>5643</v>
      </c>
      <c r="M8" s="289">
        <v>4532</v>
      </c>
      <c r="N8" s="289"/>
    </row>
    <row r="9" spans="1:14" s="134" customFormat="1" ht="27" customHeight="1">
      <c r="A9" s="290" t="s">
        <v>113</v>
      </c>
      <c r="B9" s="289">
        <v>1234</v>
      </c>
      <c r="C9" s="289">
        <v>997</v>
      </c>
      <c r="D9" s="289">
        <v>987</v>
      </c>
      <c r="E9" s="289">
        <v>1321</v>
      </c>
      <c r="F9" s="289">
        <v>945</v>
      </c>
      <c r="G9" s="289">
        <v>945</v>
      </c>
      <c r="H9" s="289">
        <v>899</v>
      </c>
      <c r="I9" s="289">
        <v>1112</v>
      </c>
      <c r="J9" s="289">
        <v>999</v>
      </c>
      <c r="K9" s="289">
        <v>876</v>
      </c>
      <c r="L9" s="289">
        <v>1231</v>
      </c>
      <c r="M9" s="289">
        <v>899</v>
      </c>
      <c r="N9" s="289"/>
    </row>
    <row r="10" spans="1:14" s="134" customFormat="1" ht="27" customHeight="1">
      <c r="A10" s="290" t="s">
        <v>114</v>
      </c>
      <c r="B10" s="289">
        <v>987</v>
      </c>
      <c r="C10" s="289">
        <v>1234</v>
      </c>
      <c r="D10" s="289">
        <v>997</v>
      </c>
      <c r="E10" s="289">
        <v>1321</v>
      </c>
      <c r="F10" s="289">
        <v>945</v>
      </c>
      <c r="G10" s="289">
        <v>899</v>
      </c>
      <c r="H10" s="289">
        <v>1112</v>
      </c>
      <c r="I10" s="289">
        <v>876</v>
      </c>
      <c r="J10" s="289">
        <v>1231</v>
      </c>
      <c r="K10" s="289">
        <v>956</v>
      </c>
      <c r="L10" s="289">
        <v>1321</v>
      </c>
      <c r="M10" s="289">
        <v>876</v>
      </c>
      <c r="N10" s="289"/>
    </row>
    <row r="11" spans="1:14" s="134" customFormat="1" ht="27" customHeight="1">
      <c r="A11" s="290" t="s">
        <v>115</v>
      </c>
      <c r="B11" s="289">
        <v>564</v>
      </c>
      <c r="C11" s="289">
        <v>987</v>
      </c>
      <c r="D11" s="289">
        <v>1234</v>
      </c>
      <c r="E11" s="289">
        <v>997</v>
      </c>
      <c r="F11" s="289">
        <v>987</v>
      </c>
      <c r="G11" s="289">
        <v>1321</v>
      </c>
      <c r="H11" s="289">
        <v>945</v>
      </c>
      <c r="I11" s="289">
        <v>899</v>
      </c>
      <c r="J11" s="289">
        <v>1112</v>
      </c>
      <c r="K11" s="289">
        <v>999</v>
      </c>
      <c r="L11" s="289">
        <v>876</v>
      </c>
      <c r="M11" s="289">
        <v>1231</v>
      </c>
      <c r="N11" s="289"/>
    </row>
    <row r="12" spans="1:14" s="134" customFormat="1" ht="27" customHeight="1">
      <c r="A12" s="290" t="s">
        <v>116</v>
      </c>
      <c r="B12" s="289">
        <v>987</v>
      </c>
      <c r="C12" s="289">
        <v>1321</v>
      </c>
      <c r="D12" s="289">
        <v>945</v>
      </c>
      <c r="E12" s="289">
        <v>899</v>
      </c>
      <c r="F12" s="289">
        <v>1112</v>
      </c>
      <c r="G12" s="289">
        <v>876</v>
      </c>
      <c r="H12" s="289">
        <v>1231</v>
      </c>
      <c r="I12" s="289">
        <v>956</v>
      </c>
      <c r="J12" s="289">
        <v>1321</v>
      </c>
      <c r="K12" s="289">
        <v>1123</v>
      </c>
      <c r="L12" s="289">
        <v>956</v>
      </c>
      <c r="M12" s="289">
        <v>1121</v>
      </c>
      <c r="N12" s="289"/>
    </row>
    <row r="13" spans="1:14" s="134" customFormat="1" ht="27" customHeight="1">
      <c r="A13" s="289" t="s">
        <v>0</v>
      </c>
      <c r="B13" s="289"/>
      <c r="C13" s="289"/>
      <c r="D13" s="289"/>
      <c r="E13" s="289"/>
      <c r="F13" s="289"/>
      <c r="G13" s="289"/>
      <c r="H13" s="289"/>
      <c r="I13" s="289"/>
      <c r="J13" s="289"/>
      <c r="K13" s="289"/>
      <c r="L13" s="289"/>
      <c r="M13" s="289"/>
      <c r="N13" s="289"/>
    </row>
  </sheetData>
  <phoneticPr fontId="47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0537A9-0695-4037-8FB5-28324F7555B4}">
  <sheetPr>
    <tabColor rgb="FFC00000"/>
    <pageSetUpPr fitToPage="1"/>
  </sheetPr>
  <dimension ref="A1:K122"/>
  <sheetViews>
    <sheetView topLeftCell="F1" zoomScaleNormal="100" zoomScalePageLayoutView="70" workbookViewId="0">
      <selection activeCell="G2" sqref="G2"/>
    </sheetView>
  </sheetViews>
  <sheetFormatPr baseColWidth="10" defaultColWidth="11.44140625" defaultRowHeight="20.25" customHeight="1"/>
  <cols>
    <col min="1" max="1" width="11.44140625" style="235" hidden="1" customWidth="1"/>
    <col min="2" max="2" width="16" style="235" hidden="1" customWidth="1"/>
    <col min="3" max="3" width="17" style="235" hidden="1" customWidth="1"/>
    <col min="4" max="4" width="14.6640625" style="235" hidden="1" customWidth="1"/>
    <col min="5" max="5" width="15" style="235" hidden="1" customWidth="1"/>
    <col min="6" max="6" width="13.33203125" style="235" customWidth="1"/>
    <col min="7" max="7" width="16.33203125" style="235" customWidth="1"/>
    <col min="8" max="8" width="11.44140625" style="235" bestFit="1" customWidth="1"/>
    <col min="9" max="9" width="12.88671875" style="235" customWidth="1"/>
    <col min="10" max="10" width="13.88671875" style="235" customWidth="1"/>
    <col min="11" max="16384" width="11.44140625" style="235"/>
  </cols>
  <sheetData>
    <row r="1" spans="1:11" s="234" customFormat="1" ht="26.25" customHeight="1" thickBot="1">
      <c r="A1" s="231" t="s">
        <v>307</v>
      </c>
      <c r="B1" s="231" t="s">
        <v>308</v>
      </c>
      <c r="C1" s="231" t="s">
        <v>309</v>
      </c>
      <c r="D1" s="231" t="s">
        <v>310</v>
      </c>
      <c r="E1" s="231" t="s">
        <v>311</v>
      </c>
      <c r="F1" s="232" t="s">
        <v>312</v>
      </c>
      <c r="G1" s="231" t="s">
        <v>438</v>
      </c>
      <c r="H1" s="232" t="s">
        <v>313</v>
      </c>
      <c r="I1" s="232" t="s">
        <v>314</v>
      </c>
      <c r="J1" s="233" t="s">
        <v>315</v>
      </c>
    </row>
    <row r="2" spans="1:11" ht="20.25" customHeight="1" thickTop="1">
      <c r="A2" s="174">
        <v>1026</v>
      </c>
      <c r="B2" s="240" t="s">
        <v>339</v>
      </c>
      <c r="C2" s="240" t="s">
        <v>14</v>
      </c>
      <c r="D2" s="176" t="s">
        <v>125</v>
      </c>
      <c r="E2" s="176" t="s">
        <v>316</v>
      </c>
      <c r="F2" s="236">
        <v>41187</v>
      </c>
      <c r="G2" s="176"/>
      <c r="H2" s="235">
        <v>20</v>
      </c>
      <c r="I2" s="238">
        <v>23.5</v>
      </c>
      <c r="J2" s="177"/>
      <c r="K2" s="239"/>
    </row>
    <row r="3" spans="1:11" ht="20.25" customHeight="1">
      <c r="A3" s="174">
        <v>1105</v>
      </c>
      <c r="B3" s="240" t="s">
        <v>339</v>
      </c>
      <c r="C3" s="240" t="s">
        <v>208</v>
      </c>
      <c r="D3" s="176" t="s">
        <v>123</v>
      </c>
      <c r="E3" s="176" t="s">
        <v>318</v>
      </c>
      <c r="F3" s="178">
        <v>42692</v>
      </c>
      <c r="G3" s="176"/>
      <c r="H3" s="237">
        <v>25</v>
      </c>
      <c r="I3" s="238">
        <v>46</v>
      </c>
      <c r="J3" s="177"/>
      <c r="K3" s="239"/>
    </row>
    <row r="4" spans="1:11" ht="23.25" customHeight="1">
      <c r="A4" s="174">
        <v>1121</v>
      </c>
      <c r="B4" s="175" t="s">
        <v>156</v>
      </c>
      <c r="C4" s="175" t="s">
        <v>93</v>
      </c>
      <c r="D4" s="176" t="s">
        <v>125</v>
      </c>
      <c r="E4" s="176" t="s">
        <v>318</v>
      </c>
      <c r="F4" s="178">
        <v>43258</v>
      </c>
      <c r="G4" s="176"/>
      <c r="H4" s="237">
        <v>30</v>
      </c>
      <c r="I4" s="238">
        <v>107</v>
      </c>
      <c r="J4" s="177"/>
      <c r="K4" s="239"/>
    </row>
    <row r="5" spans="1:11" ht="20.25" customHeight="1">
      <c r="A5" s="174">
        <v>1083</v>
      </c>
      <c r="B5" s="176" t="s">
        <v>142</v>
      </c>
      <c r="C5" s="176" t="s">
        <v>92</v>
      </c>
      <c r="D5" s="176" t="s">
        <v>263</v>
      </c>
      <c r="E5" s="176" t="s">
        <v>318</v>
      </c>
      <c r="F5" s="178">
        <v>44660</v>
      </c>
      <c r="G5" s="176"/>
      <c r="H5" s="237">
        <v>35</v>
      </c>
      <c r="I5" s="238">
        <v>37</v>
      </c>
      <c r="J5" s="177"/>
      <c r="K5" s="239"/>
    </row>
    <row r="6" spans="1:11" ht="20.25" customHeight="1">
      <c r="A6" s="174">
        <v>1106</v>
      </c>
      <c r="B6" s="176" t="s">
        <v>98</v>
      </c>
      <c r="C6" s="240" t="s">
        <v>18</v>
      </c>
      <c r="D6" s="176" t="s">
        <v>125</v>
      </c>
      <c r="E6" s="176" t="s">
        <v>129</v>
      </c>
      <c r="F6" s="178">
        <v>44816</v>
      </c>
      <c r="G6" s="176"/>
      <c r="H6" s="237">
        <v>35</v>
      </c>
      <c r="I6" s="238">
        <v>46</v>
      </c>
      <c r="J6" s="177"/>
      <c r="K6" s="239"/>
    </row>
    <row r="7" spans="1:11" ht="20.25" customHeight="1">
      <c r="A7" s="174">
        <v>1084</v>
      </c>
      <c r="B7" s="175" t="s">
        <v>175</v>
      </c>
      <c r="C7" s="175" t="s">
        <v>176</v>
      </c>
      <c r="D7" s="176" t="s">
        <v>263</v>
      </c>
      <c r="E7" s="176" t="s">
        <v>318</v>
      </c>
      <c r="F7" s="178">
        <v>44877</v>
      </c>
      <c r="G7" s="176"/>
      <c r="H7" s="237">
        <v>35</v>
      </c>
      <c r="I7" s="238">
        <v>37</v>
      </c>
      <c r="J7" s="177"/>
      <c r="K7" s="239"/>
    </row>
    <row r="8" spans="1:11" ht="20.25" customHeight="1">
      <c r="A8" s="174">
        <v>1003</v>
      </c>
      <c r="B8" s="240" t="s">
        <v>325</v>
      </c>
      <c r="C8" s="240" t="s">
        <v>134</v>
      </c>
      <c r="D8" s="176" t="s">
        <v>125</v>
      </c>
      <c r="E8" s="176" t="s">
        <v>318</v>
      </c>
      <c r="F8" s="236">
        <v>44891</v>
      </c>
      <c r="H8" s="237">
        <v>35</v>
      </c>
      <c r="I8" s="238">
        <v>17</v>
      </c>
      <c r="J8" s="177"/>
      <c r="K8" s="239"/>
    </row>
    <row r="9" spans="1:11" ht="20.25" customHeight="1">
      <c r="A9" s="174">
        <v>1055</v>
      </c>
      <c r="B9" s="175" t="s">
        <v>185</v>
      </c>
      <c r="C9" s="175" t="s">
        <v>96</v>
      </c>
      <c r="D9" s="176" t="s">
        <v>264</v>
      </c>
      <c r="E9" s="176" t="s">
        <v>127</v>
      </c>
      <c r="F9" s="236">
        <v>44911</v>
      </c>
      <c r="H9" s="237">
        <v>35</v>
      </c>
      <c r="I9" s="238">
        <v>31.5</v>
      </c>
      <c r="J9" s="177"/>
      <c r="K9" s="239"/>
    </row>
    <row r="10" spans="1:11" ht="20.25" customHeight="1">
      <c r="A10" s="174">
        <v>1017</v>
      </c>
      <c r="B10" s="240" t="s">
        <v>330</v>
      </c>
      <c r="C10" s="176" t="s">
        <v>331</v>
      </c>
      <c r="D10" s="176" t="s">
        <v>123</v>
      </c>
      <c r="E10" s="176" t="s">
        <v>318</v>
      </c>
      <c r="F10" s="178">
        <v>44130</v>
      </c>
      <c r="G10" s="176"/>
      <c r="H10" s="237">
        <v>35</v>
      </c>
      <c r="I10" s="238">
        <v>21</v>
      </c>
      <c r="J10" s="177"/>
      <c r="K10" s="239"/>
    </row>
    <row r="11" spans="1:11" ht="20.25" customHeight="1">
      <c r="A11" s="174">
        <v>1049</v>
      </c>
      <c r="B11" s="176" t="s">
        <v>184</v>
      </c>
      <c r="C11" s="176" t="s">
        <v>209</v>
      </c>
      <c r="D11" s="176" t="s">
        <v>123</v>
      </c>
      <c r="E11" s="176" t="s">
        <v>316</v>
      </c>
      <c r="F11" s="178">
        <v>44232</v>
      </c>
      <c r="G11" s="176"/>
      <c r="H11" s="237">
        <v>35</v>
      </c>
      <c r="I11" s="238">
        <v>30</v>
      </c>
      <c r="J11" s="177"/>
      <c r="K11" s="239"/>
    </row>
    <row r="12" spans="1:11" ht="20.25" customHeight="1">
      <c r="A12" s="174">
        <v>1086</v>
      </c>
      <c r="B12" s="176" t="s">
        <v>184</v>
      </c>
      <c r="C12" s="176" t="s">
        <v>338</v>
      </c>
      <c r="D12" s="176" t="s">
        <v>264</v>
      </c>
      <c r="E12" s="176" t="s">
        <v>129</v>
      </c>
      <c r="F12" s="178">
        <v>44434</v>
      </c>
      <c r="H12" s="237">
        <v>35</v>
      </c>
      <c r="I12" s="238">
        <v>37</v>
      </c>
      <c r="J12" s="177"/>
      <c r="K12" s="239"/>
    </row>
    <row r="13" spans="1:11" ht="20.25" customHeight="1">
      <c r="A13" s="174">
        <v>1103</v>
      </c>
      <c r="B13" s="240" t="s">
        <v>26</v>
      </c>
      <c r="C13" s="240" t="s">
        <v>214</v>
      </c>
      <c r="D13" s="176" t="s">
        <v>123</v>
      </c>
      <c r="E13" s="176" t="s">
        <v>316</v>
      </c>
      <c r="F13" s="178">
        <v>44462</v>
      </c>
      <c r="G13" s="176"/>
      <c r="H13" s="237">
        <v>35</v>
      </c>
      <c r="I13" s="238">
        <v>44.5</v>
      </c>
      <c r="J13" s="177"/>
      <c r="K13" s="239"/>
    </row>
    <row r="14" spans="1:11" ht="20.25" customHeight="1">
      <c r="A14" s="174">
        <v>1010</v>
      </c>
      <c r="B14" s="176" t="s">
        <v>136</v>
      </c>
      <c r="C14" s="175" t="s">
        <v>137</v>
      </c>
      <c r="D14" s="176" t="s">
        <v>123</v>
      </c>
      <c r="E14" s="176" t="s">
        <v>316</v>
      </c>
      <c r="F14" s="178">
        <v>44490</v>
      </c>
      <c r="G14" s="176"/>
      <c r="H14" s="237">
        <v>35</v>
      </c>
      <c r="I14" s="238">
        <v>20</v>
      </c>
      <c r="J14" s="177"/>
      <c r="K14" s="239"/>
    </row>
    <row r="15" spans="1:11" ht="20.25" customHeight="1">
      <c r="A15" s="174">
        <v>1044</v>
      </c>
      <c r="B15" s="176" t="s">
        <v>199</v>
      </c>
      <c r="C15" s="176" t="s">
        <v>198</v>
      </c>
      <c r="D15" s="176" t="s">
        <v>264</v>
      </c>
      <c r="E15" s="176" t="s">
        <v>127</v>
      </c>
      <c r="F15" s="236">
        <v>40969</v>
      </c>
      <c r="G15" s="176"/>
      <c r="H15" s="237">
        <v>35</v>
      </c>
      <c r="I15" s="238">
        <v>29.5</v>
      </c>
      <c r="J15" s="177"/>
      <c r="K15" s="239"/>
    </row>
    <row r="16" spans="1:11" ht="20.25" customHeight="1">
      <c r="A16" s="174">
        <v>1085</v>
      </c>
      <c r="B16" s="240" t="s">
        <v>124</v>
      </c>
      <c r="C16" s="240" t="s">
        <v>341</v>
      </c>
      <c r="D16" s="176" t="s">
        <v>125</v>
      </c>
      <c r="E16" s="176" t="s">
        <v>318</v>
      </c>
      <c r="F16" s="236">
        <v>40973</v>
      </c>
      <c r="G16" s="176"/>
      <c r="H16" s="237">
        <v>35</v>
      </c>
      <c r="I16" s="238">
        <v>37</v>
      </c>
      <c r="J16" s="177"/>
      <c r="K16" s="239"/>
    </row>
    <row r="17" spans="1:11" ht="20.25" customHeight="1">
      <c r="A17" s="174">
        <v>1114</v>
      </c>
      <c r="B17" s="240" t="s">
        <v>330</v>
      </c>
      <c r="C17" s="240" t="s">
        <v>208</v>
      </c>
      <c r="D17" s="176" t="s">
        <v>265</v>
      </c>
      <c r="E17" s="176" t="s">
        <v>129</v>
      </c>
      <c r="F17" s="178">
        <v>40987</v>
      </c>
      <c r="H17" s="237">
        <v>35</v>
      </c>
      <c r="I17" s="238">
        <v>59.5</v>
      </c>
      <c r="J17" s="177"/>
      <c r="K17" s="239"/>
    </row>
    <row r="18" spans="1:11" ht="20.25" customHeight="1">
      <c r="A18" s="174">
        <v>1027</v>
      </c>
      <c r="B18" s="176" t="s">
        <v>216</v>
      </c>
      <c r="C18" s="176" t="s">
        <v>217</v>
      </c>
      <c r="D18" s="176" t="s">
        <v>267</v>
      </c>
      <c r="E18" s="176" t="s">
        <v>318</v>
      </c>
      <c r="F18" s="178">
        <v>41191</v>
      </c>
      <c r="G18" s="176"/>
      <c r="H18" s="237">
        <v>35</v>
      </c>
      <c r="I18" s="238">
        <v>25.5</v>
      </c>
      <c r="J18" s="177"/>
      <c r="K18" s="239"/>
    </row>
    <row r="19" spans="1:11" ht="20.25" customHeight="1">
      <c r="A19" s="174">
        <v>1095</v>
      </c>
      <c r="B19" s="175" t="s">
        <v>157</v>
      </c>
      <c r="C19" s="175" t="s">
        <v>93</v>
      </c>
      <c r="D19" s="176" t="s">
        <v>123</v>
      </c>
      <c r="E19" s="176" t="s">
        <v>127</v>
      </c>
      <c r="F19" s="178">
        <v>41783</v>
      </c>
      <c r="G19" s="176"/>
      <c r="H19" s="237">
        <v>35</v>
      </c>
      <c r="I19" s="238">
        <v>40</v>
      </c>
      <c r="J19" s="177"/>
      <c r="K19" s="239"/>
    </row>
    <row r="20" spans="1:11" ht="20.25" customHeight="1">
      <c r="A20" s="174">
        <v>1045</v>
      </c>
      <c r="B20" s="176" t="s">
        <v>180</v>
      </c>
      <c r="C20" s="176" t="s">
        <v>181</v>
      </c>
      <c r="D20" s="176" t="s">
        <v>268</v>
      </c>
      <c r="E20" s="176" t="s">
        <v>127</v>
      </c>
      <c r="F20" s="236">
        <v>41886</v>
      </c>
      <c r="G20" s="176"/>
      <c r="H20" s="237">
        <v>35</v>
      </c>
      <c r="I20" s="238">
        <v>30</v>
      </c>
      <c r="J20" s="177"/>
      <c r="K20" s="239"/>
    </row>
    <row r="21" spans="1:11" ht="20.25" customHeight="1">
      <c r="A21" s="174">
        <v>1115</v>
      </c>
      <c r="B21" s="175" t="s">
        <v>199</v>
      </c>
      <c r="C21" s="175" t="s">
        <v>222</v>
      </c>
      <c r="D21" s="176" t="s">
        <v>123</v>
      </c>
      <c r="E21" s="176" t="s">
        <v>129</v>
      </c>
      <c r="F21" s="236">
        <v>41887</v>
      </c>
      <c r="G21" s="176"/>
      <c r="H21" s="237">
        <v>35</v>
      </c>
      <c r="I21" s="241">
        <v>61</v>
      </c>
      <c r="J21" s="177"/>
      <c r="K21" s="239"/>
    </row>
    <row r="22" spans="1:11" ht="20.25" customHeight="1">
      <c r="A22" s="174">
        <v>1076</v>
      </c>
      <c r="B22" s="175" t="s">
        <v>146</v>
      </c>
      <c r="C22" s="175" t="s">
        <v>147</v>
      </c>
      <c r="D22" s="176" t="s">
        <v>267</v>
      </c>
      <c r="E22" s="176" t="s">
        <v>318</v>
      </c>
      <c r="F22" s="178">
        <v>42027</v>
      </c>
      <c r="H22" s="237">
        <v>35</v>
      </c>
      <c r="I22" s="238">
        <v>37</v>
      </c>
      <c r="J22" s="177"/>
      <c r="K22" s="239"/>
    </row>
    <row r="23" spans="1:11" ht="20.25" customHeight="1">
      <c r="A23" s="174">
        <v>1075</v>
      </c>
      <c r="B23" s="240" t="s">
        <v>345</v>
      </c>
      <c r="C23" s="240" t="s">
        <v>197</v>
      </c>
      <c r="D23" s="176" t="s">
        <v>125</v>
      </c>
      <c r="E23" s="176" t="s">
        <v>318</v>
      </c>
      <c r="F23" s="236">
        <v>42248</v>
      </c>
      <c r="G23" s="176"/>
      <c r="H23" s="237">
        <v>35</v>
      </c>
      <c r="I23" s="238">
        <v>37</v>
      </c>
      <c r="J23" s="177"/>
      <c r="K23" s="239"/>
    </row>
    <row r="24" spans="1:11" ht="20.25" customHeight="1">
      <c r="A24" s="174">
        <v>1077</v>
      </c>
      <c r="B24" s="175" t="s">
        <v>186</v>
      </c>
      <c r="C24" s="175" t="s">
        <v>187</v>
      </c>
      <c r="D24" s="176" t="s">
        <v>265</v>
      </c>
      <c r="E24" s="176" t="s">
        <v>129</v>
      </c>
      <c r="F24" s="178">
        <v>42409</v>
      </c>
      <c r="G24" s="176"/>
      <c r="H24" s="237">
        <v>35</v>
      </c>
      <c r="I24" s="238">
        <v>37</v>
      </c>
      <c r="J24" s="177"/>
      <c r="K24" s="239"/>
    </row>
    <row r="25" spans="1:11" ht="20.25" customHeight="1">
      <c r="A25" s="174">
        <v>1109</v>
      </c>
      <c r="B25" s="175" t="s">
        <v>193</v>
      </c>
      <c r="C25" s="176" t="s">
        <v>331</v>
      </c>
      <c r="D25" s="176" t="s">
        <v>265</v>
      </c>
      <c r="E25" s="176" t="s">
        <v>318</v>
      </c>
      <c r="F25" s="236">
        <v>42430</v>
      </c>
      <c r="G25" s="176"/>
      <c r="H25" s="237">
        <v>35</v>
      </c>
      <c r="I25" s="241">
        <v>54</v>
      </c>
      <c r="J25" s="177"/>
      <c r="K25" s="239"/>
    </row>
    <row r="26" spans="1:11" ht="20.25" customHeight="1">
      <c r="A26" s="174">
        <v>1019</v>
      </c>
      <c r="B26" s="176" t="s">
        <v>160</v>
      </c>
      <c r="C26" s="176" t="s">
        <v>91</v>
      </c>
      <c r="D26" s="176" t="s">
        <v>265</v>
      </c>
      <c r="E26" s="176" t="s">
        <v>318</v>
      </c>
      <c r="F26" s="178">
        <v>42455</v>
      </c>
      <c r="G26" s="176"/>
      <c r="H26" s="237">
        <v>35</v>
      </c>
      <c r="I26" s="238">
        <v>22</v>
      </c>
      <c r="J26" s="177"/>
      <c r="K26" s="239"/>
    </row>
    <row r="27" spans="1:11" ht="20.25" customHeight="1">
      <c r="A27" s="174">
        <v>1012</v>
      </c>
      <c r="B27" s="175" t="s">
        <v>147</v>
      </c>
      <c r="C27" s="175" t="s">
        <v>172</v>
      </c>
      <c r="D27" s="176" t="s">
        <v>123</v>
      </c>
      <c r="E27" s="176" t="s">
        <v>318</v>
      </c>
      <c r="F27" s="178">
        <v>42621</v>
      </c>
      <c r="G27" s="176"/>
      <c r="H27" s="237">
        <v>35</v>
      </c>
      <c r="I27" s="238">
        <v>21</v>
      </c>
      <c r="J27" s="177"/>
      <c r="K27" s="239"/>
    </row>
    <row r="28" spans="1:11" ht="20.25" customHeight="1">
      <c r="A28" s="174">
        <v>1061</v>
      </c>
      <c r="B28" s="176" t="s">
        <v>160</v>
      </c>
      <c r="C28" s="176" t="s">
        <v>161</v>
      </c>
      <c r="D28" s="176" t="s">
        <v>266</v>
      </c>
      <c r="E28" s="176" t="s">
        <v>318</v>
      </c>
      <c r="F28" s="178">
        <v>42655</v>
      </c>
      <c r="G28" s="176"/>
      <c r="H28" s="237">
        <v>35</v>
      </c>
      <c r="I28" s="238">
        <v>32</v>
      </c>
      <c r="J28" s="177"/>
      <c r="K28" s="239"/>
    </row>
    <row r="29" spans="1:11" ht="20.25" customHeight="1">
      <c r="A29" s="174">
        <v>1035</v>
      </c>
      <c r="B29" s="175" t="s">
        <v>191</v>
      </c>
      <c r="C29" s="175" t="s">
        <v>192</v>
      </c>
      <c r="D29" s="176" t="s">
        <v>266</v>
      </c>
      <c r="E29" s="176" t="s">
        <v>127</v>
      </c>
      <c r="F29" s="236">
        <v>42705</v>
      </c>
      <c r="G29" s="176"/>
      <c r="H29" s="237">
        <v>35</v>
      </c>
      <c r="I29" s="238">
        <v>26.5</v>
      </c>
      <c r="J29" s="177"/>
      <c r="K29" s="239"/>
    </row>
    <row r="30" spans="1:11" ht="20.25" customHeight="1">
      <c r="A30" s="174">
        <v>1062</v>
      </c>
      <c r="B30" s="176" t="s">
        <v>183</v>
      </c>
      <c r="C30" s="176" t="s">
        <v>182</v>
      </c>
      <c r="D30" s="176" t="s">
        <v>268</v>
      </c>
      <c r="E30" s="176" t="s">
        <v>127</v>
      </c>
      <c r="F30" s="236">
        <v>42723</v>
      </c>
      <c r="G30" s="176"/>
      <c r="H30" s="237">
        <v>35</v>
      </c>
      <c r="I30" s="238">
        <v>32</v>
      </c>
      <c r="J30" s="177"/>
      <c r="K30" s="239"/>
    </row>
    <row r="31" spans="1:11" ht="20.25" customHeight="1">
      <c r="A31" s="174">
        <v>1030</v>
      </c>
      <c r="B31" s="240" t="s">
        <v>347</v>
      </c>
      <c r="C31" s="240" t="s">
        <v>20</v>
      </c>
      <c r="D31" s="176" t="s">
        <v>125</v>
      </c>
      <c r="E31" s="176" t="s">
        <v>318</v>
      </c>
      <c r="F31" s="178">
        <v>42731</v>
      </c>
      <c r="G31" s="176"/>
      <c r="H31" s="237">
        <v>35</v>
      </c>
      <c r="I31" s="238">
        <v>25.75</v>
      </c>
      <c r="J31" s="177"/>
      <c r="K31" s="239"/>
    </row>
    <row r="32" spans="1:11" ht="20.25" customHeight="1">
      <c r="A32" s="174">
        <v>1110</v>
      </c>
      <c r="B32" s="175" t="s">
        <v>225</v>
      </c>
      <c r="C32" s="175" t="s">
        <v>226</v>
      </c>
      <c r="D32" s="176" t="s">
        <v>123</v>
      </c>
      <c r="E32" s="176" t="s">
        <v>318</v>
      </c>
      <c r="F32" s="178">
        <v>42750</v>
      </c>
      <c r="H32" s="237">
        <v>35</v>
      </c>
      <c r="I32" s="238">
        <v>59.5</v>
      </c>
      <c r="J32" s="177"/>
      <c r="K32" s="239"/>
    </row>
    <row r="33" spans="1:11" ht="20.25" customHeight="1">
      <c r="A33" s="174">
        <v>1090</v>
      </c>
      <c r="B33" s="240" t="s">
        <v>348</v>
      </c>
      <c r="C33" s="240" t="s">
        <v>172</v>
      </c>
      <c r="D33" s="176" t="s">
        <v>268</v>
      </c>
      <c r="E33" s="176" t="s">
        <v>127</v>
      </c>
      <c r="F33" s="236">
        <v>42759</v>
      </c>
      <c r="G33" s="176"/>
      <c r="H33" s="237">
        <v>35</v>
      </c>
      <c r="I33" s="238">
        <v>38.5</v>
      </c>
      <c r="J33" s="177"/>
      <c r="K33" s="239"/>
    </row>
    <row r="34" spans="1:11" ht="20.25" customHeight="1">
      <c r="A34" s="174">
        <v>1069</v>
      </c>
      <c r="B34" s="175" t="s">
        <v>177</v>
      </c>
      <c r="C34" s="175" t="s">
        <v>178</v>
      </c>
      <c r="D34" s="176" t="s">
        <v>265</v>
      </c>
      <c r="E34" s="176" t="s">
        <v>129</v>
      </c>
      <c r="F34" s="178">
        <v>42768</v>
      </c>
      <c r="G34" s="176"/>
      <c r="H34" s="237">
        <v>35</v>
      </c>
      <c r="I34" s="238">
        <v>33</v>
      </c>
      <c r="J34" s="177"/>
      <c r="K34" s="239"/>
    </row>
    <row r="35" spans="1:11" ht="20.25" customHeight="1">
      <c r="A35" s="174">
        <v>1080</v>
      </c>
      <c r="B35" s="175" t="s">
        <v>186</v>
      </c>
      <c r="C35" s="175" t="s">
        <v>187</v>
      </c>
      <c r="D35" s="176" t="s">
        <v>265</v>
      </c>
      <c r="E35" s="176" t="s">
        <v>129</v>
      </c>
      <c r="F35" s="236">
        <v>42813</v>
      </c>
      <c r="G35" s="176"/>
      <c r="H35" s="237">
        <v>35</v>
      </c>
      <c r="I35" s="238">
        <v>37</v>
      </c>
      <c r="J35" s="177"/>
      <c r="K35" s="239"/>
    </row>
    <row r="36" spans="1:11" ht="20.25" customHeight="1">
      <c r="A36" s="174">
        <v>1091</v>
      </c>
      <c r="B36" s="176" t="s">
        <v>120</v>
      </c>
      <c r="C36" s="176" t="s">
        <v>350</v>
      </c>
      <c r="D36" s="176" t="s">
        <v>268</v>
      </c>
      <c r="E36" s="176" t="s">
        <v>318</v>
      </c>
      <c r="F36" s="178">
        <v>43454</v>
      </c>
      <c r="G36" s="176"/>
      <c r="H36" s="237">
        <v>35</v>
      </c>
      <c r="I36" s="238">
        <v>38.5</v>
      </c>
      <c r="J36" s="177"/>
      <c r="K36" s="239"/>
    </row>
    <row r="37" spans="1:11" ht="20.25" customHeight="1">
      <c r="A37" s="174">
        <v>1098</v>
      </c>
      <c r="B37" s="176" t="s">
        <v>231</v>
      </c>
      <c r="C37" s="176" t="s">
        <v>94</v>
      </c>
      <c r="D37" s="176" t="s">
        <v>266</v>
      </c>
      <c r="E37" s="176" t="s">
        <v>318</v>
      </c>
      <c r="F37" s="178">
        <v>43573</v>
      </c>
      <c r="G37" s="176"/>
      <c r="H37" s="237">
        <v>35</v>
      </c>
      <c r="I37" s="238">
        <v>42</v>
      </c>
      <c r="J37" s="177"/>
      <c r="K37" s="239"/>
    </row>
    <row r="38" spans="1:11" ht="20.25" customHeight="1">
      <c r="A38" s="174">
        <v>1001</v>
      </c>
      <c r="B38" s="175" t="s">
        <v>167</v>
      </c>
      <c r="C38" s="175" t="s">
        <v>91</v>
      </c>
      <c r="D38" s="176" t="s">
        <v>125</v>
      </c>
      <c r="E38" s="176" t="s">
        <v>127</v>
      </c>
      <c r="F38" s="178">
        <v>43149</v>
      </c>
      <c r="G38" s="176"/>
      <c r="H38" s="237">
        <v>35</v>
      </c>
      <c r="I38" s="238">
        <v>15.5</v>
      </c>
      <c r="J38" s="177"/>
      <c r="K38" s="239"/>
    </row>
    <row r="39" spans="1:11" ht="20.25" customHeight="1">
      <c r="A39" s="174">
        <v>1112</v>
      </c>
      <c r="B39" s="176" t="s">
        <v>184</v>
      </c>
      <c r="C39" s="176" t="s">
        <v>331</v>
      </c>
      <c r="D39" s="176" t="s">
        <v>265</v>
      </c>
      <c r="E39" s="176" t="s">
        <v>316</v>
      </c>
      <c r="F39" s="178">
        <v>43476</v>
      </c>
      <c r="H39" s="237">
        <v>35</v>
      </c>
      <c r="I39" s="238">
        <v>34.5</v>
      </c>
      <c r="J39" s="177"/>
      <c r="K39" s="239"/>
    </row>
    <row r="40" spans="1:11" ht="20.25" customHeight="1">
      <c r="A40" s="174">
        <v>1111</v>
      </c>
      <c r="B40" s="176" t="s">
        <v>184</v>
      </c>
      <c r="C40" s="176" t="s">
        <v>331</v>
      </c>
      <c r="D40" s="176" t="s">
        <v>264</v>
      </c>
      <c r="E40" s="176" t="s">
        <v>129</v>
      </c>
      <c r="F40" s="178">
        <v>43694</v>
      </c>
      <c r="H40" s="237">
        <v>35</v>
      </c>
      <c r="I40" s="238">
        <v>59.5</v>
      </c>
      <c r="J40" s="177"/>
      <c r="K40" s="239"/>
    </row>
    <row r="41" spans="1:11" ht="20.25" customHeight="1">
      <c r="A41" s="174">
        <v>1024</v>
      </c>
      <c r="B41" s="176" t="s">
        <v>194</v>
      </c>
      <c r="C41" s="176" t="s">
        <v>331</v>
      </c>
      <c r="D41" s="176" t="s">
        <v>265</v>
      </c>
      <c r="E41" s="176" t="s">
        <v>127</v>
      </c>
      <c r="F41" s="178">
        <v>43912</v>
      </c>
      <c r="H41" s="237">
        <v>35</v>
      </c>
      <c r="I41" s="238">
        <v>23</v>
      </c>
      <c r="J41" s="177"/>
      <c r="K41" s="239"/>
    </row>
    <row r="42" spans="1:11" ht="20.25" customHeight="1">
      <c r="A42" s="174">
        <v>1081</v>
      </c>
      <c r="B42" s="240" t="s">
        <v>325</v>
      </c>
      <c r="C42" s="240" t="s">
        <v>15</v>
      </c>
      <c r="D42" s="176" t="s">
        <v>125</v>
      </c>
      <c r="E42" s="176" t="s">
        <v>127</v>
      </c>
      <c r="F42" s="178">
        <v>44021</v>
      </c>
      <c r="H42" s="237">
        <v>35</v>
      </c>
      <c r="I42" s="238">
        <v>37</v>
      </c>
      <c r="J42" s="177"/>
      <c r="K42" s="239"/>
    </row>
    <row r="43" spans="1:11" ht="20.25" customHeight="1">
      <c r="A43" s="174">
        <v>1028</v>
      </c>
      <c r="B43" s="176" t="s">
        <v>136</v>
      </c>
      <c r="C43" s="176" t="s">
        <v>198</v>
      </c>
      <c r="D43" s="176" t="s">
        <v>265</v>
      </c>
      <c r="E43" s="176" t="s">
        <v>318</v>
      </c>
      <c r="F43" s="178">
        <v>43476</v>
      </c>
      <c r="G43" s="176"/>
      <c r="H43" s="237">
        <v>35</v>
      </c>
      <c r="I43" s="238">
        <v>25.5</v>
      </c>
      <c r="J43" s="177"/>
      <c r="K43" s="239"/>
    </row>
    <row r="44" spans="1:11" ht="20.25" customHeight="1">
      <c r="A44" s="174">
        <v>1029</v>
      </c>
      <c r="B44" s="176" t="s">
        <v>136</v>
      </c>
      <c r="C44" s="176" t="s">
        <v>198</v>
      </c>
      <c r="D44" s="176" t="s">
        <v>265</v>
      </c>
      <c r="E44" s="176" t="s">
        <v>318</v>
      </c>
      <c r="F44" s="178">
        <v>43367</v>
      </c>
      <c r="G44" s="176"/>
      <c r="H44" s="237">
        <v>35</v>
      </c>
      <c r="I44" s="238">
        <v>25.5</v>
      </c>
      <c r="J44" s="177"/>
      <c r="K44" s="239"/>
    </row>
    <row r="45" spans="1:11" ht="20.25" customHeight="1">
      <c r="A45" s="174">
        <v>1108</v>
      </c>
      <c r="B45" s="176" t="s">
        <v>203</v>
      </c>
      <c r="C45" s="176" t="s">
        <v>19</v>
      </c>
      <c r="D45" s="176" t="s">
        <v>265</v>
      </c>
      <c r="E45" s="176" t="s">
        <v>127</v>
      </c>
      <c r="F45" s="178">
        <v>43258</v>
      </c>
      <c r="G45" s="176"/>
      <c r="H45" s="237">
        <v>35</v>
      </c>
      <c r="I45" s="238">
        <v>53.5</v>
      </c>
      <c r="J45" s="177"/>
      <c r="K45" s="239"/>
    </row>
    <row r="46" spans="1:11" ht="20.25" customHeight="1">
      <c r="A46" s="174">
        <v>1038</v>
      </c>
      <c r="B46" s="175" t="s">
        <v>164</v>
      </c>
      <c r="C46" s="175" t="s">
        <v>165</v>
      </c>
      <c r="D46" s="176" t="s">
        <v>265</v>
      </c>
      <c r="E46" s="176" t="s">
        <v>318</v>
      </c>
      <c r="F46" s="178">
        <v>43149</v>
      </c>
      <c r="G46" s="176"/>
      <c r="H46" s="237">
        <v>35</v>
      </c>
      <c r="I46" s="238">
        <v>28</v>
      </c>
      <c r="J46" s="177"/>
      <c r="K46" s="239"/>
    </row>
    <row r="47" spans="1:11" ht="20.25" customHeight="1">
      <c r="A47" s="174">
        <v>1063</v>
      </c>
      <c r="B47" s="175" t="s">
        <v>139</v>
      </c>
      <c r="C47" s="175" t="s">
        <v>140</v>
      </c>
      <c r="D47" s="176" t="s">
        <v>123</v>
      </c>
      <c r="E47" s="176" t="s">
        <v>318</v>
      </c>
      <c r="F47" s="178">
        <v>42931</v>
      </c>
      <c r="H47" s="237">
        <v>35</v>
      </c>
      <c r="I47" s="238">
        <v>32</v>
      </c>
      <c r="J47" s="177"/>
      <c r="K47" s="239"/>
    </row>
    <row r="48" spans="1:11" ht="20.25" customHeight="1">
      <c r="A48" s="174">
        <v>1093</v>
      </c>
      <c r="B48" s="175" t="s">
        <v>211</v>
      </c>
      <c r="C48" s="175" t="s">
        <v>139</v>
      </c>
      <c r="D48" s="176" t="s">
        <v>265</v>
      </c>
      <c r="E48" s="176" t="s">
        <v>316</v>
      </c>
      <c r="F48" s="236">
        <v>44641</v>
      </c>
      <c r="H48" s="237">
        <v>36</v>
      </c>
      <c r="I48" s="238">
        <v>38.5</v>
      </c>
      <c r="J48" s="177"/>
      <c r="K48" s="239"/>
    </row>
    <row r="49" spans="1:11" ht="20.25" customHeight="1">
      <c r="A49" s="174">
        <v>1064</v>
      </c>
      <c r="B49" s="240" t="s">
        <v>327</v>
      </c>
      <c r="C49" s="240" t="s">
        <v>13</v>
      </c>
      <c r="D49" s="176" t="s">
        <v>123</v>
      </c>
      <c r="E49" s="176" t="s">
        <v>318</v>
      </c>
      <c r="F49" s="236">
        <v>44278</v>
      </c>
      <c r="H49" s="237">
        <v>36</v>
      </c>
      <c r="I49" s="238">
        <v>32</v>
      </c>
      <c r="J49" s="177"/>
      <c r="K49" s="239"/>
    </row>
    <row r="50" spans="1:11" ht="20.25" customHeight="1">
      <c r="A50" s="174">
        <v>1065</v>
      </c>
      <c r="B50" s="176" t="s">
        <v>179</v>
      </c>
      <c r="C50" s="176" t="s">
        <v>154</v>
      </c>
      <c r="D50" s="176" t="s">
        <v>265</v>
      </c>
      <c r="E50" s="176" t="s">
        <v>127</v>
      </c>
      <c r="F50" s="178">
        <v>43977</v>
      </c>
      <c r="H50" s="237">
        <v>36</v>
      </c>
      <c r="I50" s="238">
        <v>32</v>
      </c>
      <c r="J50" s="177"/>
      <c r="K50" s="239"/>
    </row>
    <row r="51" spans="1:11" ht="20.25" customHeight="1">
      <c r="A51" s="174">
        <v>1082</v>
      </c>
      <c r="B51" s="176" t="s">
        <v>98</v>
      </c>
      <c r="C51" s="176" t="s">
        <v>220</v>
      </c>
      <c r="D51" s="176" t="s">
        <v>125</v>
      </c>
      <c r="E51" s="176" t="s">
        <v>127</v>
      </c>
      <c r="F51" s="178">
        <v>44028</v>
      </c>
      <c r="H51" s="237">
        <v>36</v>
      </c>
      <c r="I51" s="238">
        <v>37</v>
      </c>
      <c r="J51" s="177"/>
      <c r="K51" s="239"/>
    </row>
    <row r="52" spans="1:11" ht="20.25" customHeight="1">
      <c r="A52" s="174">
        <v>1056</v>
      </c>
      <c r="B52" s="176" t="s">
        <v>194</v>
      </c>
      <c r="C52" s="176" t="s">
        <v>139</v>
      </c>
      <c r="D52" s="176" t="s">
        <v>266</v>
      </c>
      <c r="E52" s="176" t="s">
        <v>318</v>
      </c>
      <c r="F52" s="178">
        <v>44287</v>
      </c>
      <c r="G52" s="176"/>
      <c r="H52" s="237">
        <v>36</v>
      </c>
      <c r="I52" s="238">
        <v>31.5</v>
      </c>
      <c r="J52" s="177"/>
      <c r="K52" s="239"/>
    </row>
    <row r="53" spans="1:11" ht="20.25" customHeight="1">
      <c r="A53" s="174">
        <v>1100</v>
      </c>
      <c r="B53" s="175" t="s">
        <v>143</v>
      </c>
      <c r="C53" s="175" t="s">
        <v>144</v>
      </c>
      <c r="D53" s="176" t="s">
        <v>268</v>
      </c>
      <c r="E53" s="176" t="s">
        <v>316</v>
      </c>
      <c r="F53" s="178">
        <v>44406</v>
      </c>
      <c r="G53" s="176"/>
      <c r="H53" s="237">
        <v>36</v>
      </c>
      <c r="I53" s="238">
        <v>42</v>
      </c>
      <c r="J53" s="177"/>
      <c r="K53" s="239"/>
    </row>
    <row r="54" spans="1:11" ht="20.25" customHeight="1">
      <c r="A54" s="174">
        <v>1094</v>
      </c>
      <c r="B54" s="240" t="s">
        <v>337</v>
      </c>
      <c r="C54" s="240" t="s">
        <v>17</v>
      </c>
      <c r="D54" s="176" t="s">
        <v>268</v>
      </c>
      <c r="E54" s="176" t="s">
        <v>318</v>
      </c>
      <c r="F54" s="178">
        <v>44409</v>
      </c>
      <c r="G54" s="176"/>
      <c r="H54" s="237">
        <v>36</v>
      </c>
      <c r="I54" s="238">
        <v>38.5</v>
      </c>
      <c r="J54" s="177"/>
      <c r="K54" s="239"/>
    </row>
    <row r="55" spans="1:11" ht="20.25" customHeight="1">
      <c r="A55" s="174">
        <v>1060</v>
      </c>
      <c r="B55" s="176" t="s">
        <v>154</v>
      </c>
      <c r="C55" s="176" t="s">
        <v>155</v>
      </c>
      <c r="D55" s="176" t="s">
        <v>123</v>
      </c>
      <c r="E55" s="176" t="s">
        <v>129</v>
      </c>
      <c r="F55" s="236">
        <v>41664</v>
      </c>
      <c r="H55" s="237">
        <v>36</v>
      </c>
      <c r="I55" s="238">
        <v>32</v>
      </c>
      <c r="J55" s="177"/>
      <c r="K55" s="239"/>
    </row>
    <row r="56" spans="1:11" ht="20.25" customHeight="1">
      <c r="A56" s="174">
        <v>1008</v>
      </c>
      <c r="B56" s="240" t="s">
        <v>343</v>
      </c>
      <c r="C56" s="240" t="s">
        <v>224</v>
      </c>
      <c r="D56" s="176" t="s">
        <v>125</v>
      </c>
      <c r="E56" s="176" t="s">
        <v>129</v>
      </c>
      <c r="F56" s="236">
        <v>41752</v>
      </c>
      <c r="G56" s="176"/>
      <c r="H56" s="237">
        <v>36</v>
      </c>
      <c r="I56" s="238">
        <v>20</v>
      </c>
      <c r="J56" s="177"/>
      <c r="K56" s="239"/>
    </row>
    <row r="57" spans="1:11" ht="20.25" customHeight="1">
      <c r="A57" s="174">
        <v>1120</v>
      </c>
      <c r="B57" s="175" t="s">
        <v>171</v>
      </c>
      <c r="C57" s="175" t="s">
        <v>170</v>
      </c>
      <c r="D57" s="176" t="s">
        <v>123</v>
      </c>
      <c r="E57" s="176" t="s">
        <v>127</v>
      </c>
      <c r="F57" s="236">
        <v>42430</v>
      </c>
      <c r="G57" s="176"/>
      <c r="H57" s="237">
        <v>36</v>
      </c>
      <c r="I57" s="238">
        <v>74.5</v>
      </c>
      <c r="J57" s="177"/>
      <c r="K57" s="239"/>
    </row>
    <row r="58" spans="1:11" ht="20.25" customHeight="1">
      <c r="A58" s="174">
        <v>1039</v>
      </c>
      <c r="B58" s="240" t="s">
        <v>346</v>
      </c>
      <c r="C58" s="240" t="s">
        <v>23</v>
      </c>
      <c r="D58" s="176" t="s">
        <v>265</v>
      </c>
      <c r="E58" s="176" t="s">
        <v>316</v>
      </c>
      <c r="F58" s="236">
        <v>42507</v>
      </c>
      <c r="G58" s="176"/>
      <c r="H58" s="237">
        <v>36</v>
      </c>
      <c r="I58" s="238">
        <v>29.5</v>
      </c>
      <c r="J58" s="177"/>
      <c r="K58" s="239"/>
    </row>
    <row r="59" spans="1:11" ht="20.25" customHeight="1">
      <c r="A59" s="174">
        <v>1013</v>
      </c>
      <c r="B59" s="175" t="s">
        <v>200</v>
      </c>
      <c r="C59" s="175" t="s">
        <v>201</v>
      </c>
      <c r="D59" s="176" t="s">
        <v>265</v>
      </c>
      <c r="E59" s="176" t="s">
        <v>129</v>
      </c>
      <c r="F59" s="236">
        <v>42741</v>
      </c>
      <c r="G59" s="176"/>
      <c r="H59" s="237">
        <v>36</v>
      </c>
      <c r="I59" s="238">
        <v>21</v>
      </c>
      <c r="J59" s="177"/>
      <c r="K59" s="239"/>
    </row>
    <row r="60" spans="1:11" ht="20.25" customHeight="1">
      <c r="A60" s="174">
        <v>1031</v>
      </c>
      <c r="B60" s="175" t="s">
        <v>162</v>
      </c>
      <c r="C60" s="175" t="s">
        <v>20</v>
      </c>
      <c r="D60" s="176" t="s">
        <v>123</v>
      </c>
      <c r="E60" s="176" t="s">
        <v>127</v>
      </c>
      <c r="F60" s="178">
        <v>42822</v>
      </c>
      <c r="G60" s="176"/>
      <c r="H60" s="237">
        <v>36</v>
      </c>
      <c r="I60" s="238">
        <v>25.75</v>
      </c>
      <c r="J60" s="177"/>
      <c r="K60" s="239"/>
    </row>
    <row r="61" spans="1:11" ht="20.25" customHeight="1">
      <c r="A61" s="174">
        <v>1070</v>
      </c>
      <c r="B61" s="175" t="s">
        <v>121</v>
      </c>
      <c r="C61" s="175" t="s">
        <v>135</v>
      </c>
      <c r="D61" s="176" t="s">
        <v>265</v>
      </c>
      <c r="E61" s="176" t="s">
        <v>129</v>
      </c>
      <c r="F61" s="178">
        <v>44021</v>
      </c>
      <c r="G61" s="176"/>
      <c r="H61" s="237">
        <v>36</v>
      </c>
      <c r="I61" s="238">
        <v>33</v>
      </c>
      <c r="J61" s="177"/>
      <c r="K61" s="239"/>
    </row>
    <row r="62" spans="1:11" ht="20.25" customHeight="1">
      <c r="A62" s="174">
        <v>1089</v>
      </c>
      <c r="B62" s="175" t="s">
        <v>195</v>
      </c>
      <c r="C62" s="175" t="s">
        <v>182</v>
      </c>
      <c r="D62" s="176" t="s">
        <v>125</v>
      </c>
      <c r="E62" s="176" t="s">
        <v>318</v>
      </c>
      <c r="F62" s="178">
        <v>43694</v>
      </c>
      <c r="G62" s="176"/>
      <c r="H62" s="237">
        <v>36</v>
      </c>
      <c r="I62" s="238">
        <v>38</v>
      </c>
      <c r="J62" s="177"/>
      <c r="K62" s="239"/>
    </row>
    <row r="63" spans="1:11" ht="20.25" customHeight="1">
      <c r="A63" s="174">
        <v>1047</v>
      </c>
      <c r="B63" s="175" t="s">
        <v>218</v>
      </c>
      <c r="C63" s="175" t="s">
        <v>219</v>
      </c>
      <c r="D63" s="176" t="s">
        <v>123</v>
      </c>
      <c r="E63" s="176" t="s">
        <v>129</v>
      </c>
      <c r="F63" s="178">
        <v>43585</v>
      </c>
      <c r="G63" s="176"/>
      <c r="H63" s="237">
        <v>36</v>
      </c>
      <c r="I63" s="238">
        <v>30</v>
      </c>
      <c r="J63" s="177"/>
      <c r="K63" s="239"/>
    </row>
    <row r="64" spans="1:11" ht="20.25" customHeight="1">
      <c r="A64" s="174">
        <v>1042</v>
      </c>
      <c r="B64" s="175" t="s">
        <v>126</v>
      </c>
      <c r="C64" s="175" t="s">
        <v>196</v>
      </c>
      <c r="D64" s="176" t="s">
        <v>265</v>
      </c>
      <c r="E64" s="176" t="s">
        <v>318</v>
      </c>
      <c r="F64" s="178">
        <v>44716</v>
      </c>
      <c r="H64" s="237">
        <v>40</v>
      </c>
      <c r="I64" s="238">
        <v>29.5</v>
      </c>
      <c r="J64" s="177"/>
      <c r="K64" s="239"/>
    </row>
    <row r="65" spans="1:11" ht="20.25" customHeight="1">
      <c r="A65" s="174">
        <v>1071</v>
      </c>
      <c r="B65" s="240" t="s">
        <v>322</v>
      </c>
      <c r="C65" s="240" t="s">
        <v>21</v>
      </c>
      <c r="D65" s="176" t="s">
        <v>265</v>
      </c>
      <c r="E65" s="176" t="s">
        <v>129</v>
      </c>
      <c r="F65" s="178">
        <v>44835</v>
      </c>
      <c r="H65" s="237">
        <v>40</v>
      </c>
      <c r="I65" s="238">
        <v>33</v>
      </c>
      <c r="J65" s="177"/>
      <c r="K65" s="239"/>
    </row>
    <row r="66" spans="1:11" ht="20.25" customHeight="1">
      <c r="A66" s="174">
        <v>1051</v>
      </c>
      <c r="B66" s="176" t="s">
        <v>130</v>
      </c>
      <c r="C66" s="176" t="s">
        <v>168</v>
      </c>
      <c r="D66" s="176" t="s">
        <v>268</v>
      </c>
      <c r="E66" s="176" t="s">
        <v>318</v>
      </c>
      <c r="F66" s="236">
        <v>44911</v>
      </c>
      <c r="H66" s="237">
        <v>40</v>
      </c>
      <c r="I66" s="238">
        <v>30.5</v>
      </c>
      <c r="J66" s="177"/>
      <c r="K66" s="239"/>
    </row>
    <row r="67" spans="1:11" ht="20.25" customHeight="1">
      <c r="A67" s="174">
        <v>1021</v>
      </c>
      <c r="B67" s="176" t="s">
        <v>184</v>
      </c>
      <c r="C67" s="176" t="s">
        <v>139</v>
      </c>
      <c r="D67" s="176" t="s">
        <v>123</v>
      </c>
      <c r="E67" s="176" t="s">
        <v>129</v>
      </c>
      <c r="F67" s="236">
        <v>44335</v>
      </c>
      <c r="H67" s="237">
        <v>40</v>
      </c>
      <c r="I67" s="238">
        <v>22</v>
      </c>
      <c r="J67" s="177"/>
      <c r="K67" s="239"/>
    </row>
    <row r="68" spans="1:11" ht="20.25" customHeight="1">
      <c r="A68" s="174">
        <v>1113</v>
      </c>
      <c r="B68" s="175" t="s">
        <v>173</v>
      </c>
      <c r="C68" s="175" t="s">
        <v>172</v>
      </c>
      <c r="D68" s="176" t="s">
        <v>268</v>
      </c>
      <c r="E68" s="176" t="s">
        <v>127</v>
      </c>
      <c r="F68" s="178">
        <v>44550</v>
      </c>
      <c r="G68" s="176"/>
      <c r="H68" s="237">
        <v>40</v>
      </c>
      <c r="I68" s="238">
        <v>59.5</v>
      </c>
      <c r="J68" s="177"/>
      <c r="K68" s="239"/>
    </row>
    <row r="69" spans="1:11" ht="20.25" customHeight="1">
      <c r="A69" s="174">
        <v>1068</v>
      </c>
      <c r="B69" s="176" t="s">
        <v>223</v>
      </c>
      <c r="C69" s="176" t="s">
        <v>222</v>
      </c>
      <c r="D69" s="176" t="s">
        <v>264</v>
      </c>
      <c r="E69" s="176" t="s">
        <v>129</v>
      </c>
      <c r="F69" s="236">
        <v>44013</v>
      </c>
      <c r="G69" s="176"/>
      <c r="H69" s="237">
        <v>40</v>
      </c>
      <c r="I69" s="238">
        <v>32.5</v>
      </c>
      <c r="J69" s="177"/>
      <c r="K69" s="239"/>
    </row>
    <row r="70" spans="1:11" ht="20.25" customHeight="1">
      <c r="A70" s="174">
        <v>1054</v>
      </c>
      <c r="B70" s="175" t="s">
        <v>121</v>
      </c>
      <c r="C70" s="175" t="s">
        <v>122</v>
      </c>
      <c r="D70" s="176" t="s">
        <v>123</v>
      </c>
      <c r="E70" s="176" t="s">
        <v>318</v>
      </c>
      <c r="F70" s="178">
        <v>44079</v>
      </c>
      <c r="G70" s="176"/>
      <c r="H70" s="237">
        <v>40</v>
      </c>
      <c r="I70" s="238">
        <v>31</v>
      </c>
      <c r="J70" s="177"/>
      <c r="K70" s="239"/>
    </row>
    <row r="71" spans="1:11" ht="20.25" customHeight="1">
      <c r="A71" s="174">
        <v>1018</v>
      </c>
      <c r="B71" s="240" t="s">
        <v>124</v>
      </c>
      <c r="C71" s="175" t="s">
        <v>227</v>
      </c>
      <c r="D71" s="176" t="s">
        <v>123</v>
      </c>
      <c r="E71" s="176" t="s">
        <v>129</v>
      </c>
      <c r="F71" s="236">
        <v>44136</v>
      </c>
      <c r="G71" s="176"/>
      <c r="H71" s="237">
        <v>40</v>
      </c>
      <c r="I71" s="238">
        <v>21</v>
      </c>
      <c r="J71" s="177"/>
      <c r="K71" s="239"/>
    </row>
    <row r="72" spans="1:11" ht="20.25" customHeight="1">
      <c r="A72" s="174">
        <v>1007</v>
      </c>
      <c r="B72" s="176" t="s">
        <v>148</v>
      </c>
      <c r="C72" s="176" t="s">
        <v>163</v>
      </c>
      <c r="D72" s="176" t="s">
        <v>123</v>
      </c>
      <c r="E72" s="176" t="s">
        <v>129</v>
      </c>
      <c r="F72" s="236">
        <v>44256</v>
      </c>
      <c r="G72" s="176"/>
      <c r="H72" s="237">
        <v>40</v>
      </c>
      <c r="I72" s="238">
        <v>18</v>
      </c>
      <c r="J72" s="177"/>
      <c r="K72" s="239"/>
    </row>
    <row r="73" spans="1:11" ht="20.25" customHeight="1">
      <c r="A73" s="174">
        <v>1052</v>
      </c>
      <c r="B73" s="175" t="s">
        <v>189</v>
      </c>
      <c r="C73" s="175" t="s">
        <v>190</v>
      </c>
      <c r="D73" s="176" t="s">
        <v>265</v>
      </c>
      <c r="E73" s="176" t="s">
        <v>318</v>
      </c>
      <c r="F73" s="178">
        <v>44283</v>
      </c>
      <c r="G73" s="176"/>
      <c r="H73" s="237">
        <v>40</v>
      </c>
      <c r="I73" s="238">
        <v>30.5</v>
      </c>
      <c r="J73" s="177"/>
      <c r="K73" s="239"/>
    </row>
    <row r="74" spans="1:11" ht="20.25" customHeight="1">
      <c r="A74" s="174">
        <v>1004</v>
      </c>
      <c r="B74" s="240" t="s">
        <v>335</v>
      </c>
      <c r="C74" s="240" t="s">
        <v>141</v>
      </c>
      <c r="D74" s="176" t="s">
        <v>265</v>
      </c>
      <c r="E74" s="176" t="s">
        <v>318</v>
      </c>
      <c r="F74" s="236">
        <v>44352</v>
      </c>
      <c r="G74" s="176"/>
      <c r="H74" s="237">
        <v>40</v>
      </c>
      <c r="I74" s="238">
        <v>17</v>
      </c>
      <c r="J74" s="177"/>
      <c r="K74" s="239"/>
    </row>
    <row r="75" spans="1:11" ht="20.25" customHeight="1">
      <c r="A75" s="174">
        <v>1066</v>
      </c>
      <c r="B75" s="176" t="s">
        <v>142</v>
      </c>
      <c r="C75" s="240" t="s">
        <v>15</v>
      </c>
      <c r="D75" s="176" t="s">
        <v>268</v>
      </c>
      <c r="E75" s="176" t="s">
        <v>316</v>
      </c>
      <c r="F75" s="178">
        <v>44385</v>
      </c>
      <c r="G75" s="176"/>
      <c r="H75" s="237">
        <v>40</v>
      </c>
      <c r="I75" s="238">
        <v>32</v>
      </c>
      <c r="J75" s="177"/>
      <c r="K75" s="239"/>
    </row>
    <row r="76" spans="1:11" ht="20.25" customHeight="1">
      <c r="A76" s="174">
        <v>1057</v>
      </c>
      <c r="B76" s="240" t="s">
        <v>339</v>
      </c>
      <c r="C76" s="240" t="s">
        <v>198</v>
      </c>
      <c r="D76" s="176" t="s">
        <v>266</v>
      </c>
      <c r="E76" s="176" t="s">
        <v>127</v>
      </c>
      <c r="F76" s="178">
        <v>44436</v>
      </c>
      <c r="G76" s="176"/>
      <c r="H76" s="237">
        <v>40</v>
      </c>
      <c r="I76" s="238">
        <v>31.5</v>
      </c>
      <c r="J76" s="177"/>
      <c r="K76" s="239"/>
    </row>
    <row r="77" spans="1:11" ht="20.25" customHeight="1">
      <c r="A77" s="174">
        <v>1067</v>
      </c>
      <c r="B77" s="240" t="s">
        <v>34</v>
      </c>
      <c r="C77" s="240" t="s">
        <v>197</v>
      </c>
      <c r="D77" s="176" t="s">
        <v>123</v>
      </c>
      <c r="E77" s="176" t="s">
        <v>318</v>
      </c>
      <c r="F77" s="178">
        <v>44509</v>
      </c>
      <c r="G77" s="176"/>
      <c r="H77" s="237">
        <v>40</v>
      </c>
      <c r="I77" s="238">
        <v>32</v>
      </c>
      <c r="J77" s="177"/>
      <c r="K77" s="239"/>
    </row>
    <row r="78" spans="1:11" ht="20.25" customHeight="1">
      <c r="A78" s="174">
        <v>1025</v>
      </c>
      <c r="B78" s="176" t="s">
        <v>148</v>
      </c>
      <c r="C78" s="176" t="s">
        <v>96</v>
      </c>
      <c r="D78" s="176" t="s">
        <v>265</v>
      </c>
      <c r="E78" s="176" t="s">
        <v>127</v>
      </c>
      <c r="F78" s="178">
        <v>44536</v>
      </c>
      <c r="G78" s="176"/>
      <c r="H78" s="237">
        <v>40</v>
      </c>
      <c r="I78" s="238">
        <v>23</v>
      </c>
      <c r="J78" s="177"/>
      <c r="K78" s="239"/>
    </row>
    <row r="79" spans="1:11" ht="20.25" customHeight="1">
      <c r="A79" s="174">
        <v>1043</v>
      </c>
      <c r="B79" s="240" t="s">
        <v>160</v>
      </c>
      <c r="C79" s="240" t="s">
        <v>188</v>
      </c>
      <c r="D79" s="176" t="s">
        <v>123</v>
      </c>
      <c r="E79" s="176" t="s">
        <v>127</v>
      </c>
      <c r="F79" s="236">
        <v>44546</v>
      </c>
      <c r="G79" s="176"/>
      <c r="H79" s="237">
        <v>40</v>
      </c>
      <c r="I79" s="238">
        <v>29.5</v>
      </c>
      <c r="J79" s="177"/>
      <c r="K79" s="239"/>
    </row>
    <row r="80" spans="1:11" ht="20.25" customHeight="1">
      <c r="A80" s="174">
        <v>1032</v>
      </c>
      <c r="B80" s="175" t="s">
        <v>145</v>
      </c>
      <c r="C80" s="175" t="s">
        <v>97</v>
      </c>
      <c r="D80" s="176" t="s">
        <v>125</v>
      </c>
      <c r="E80" s="176" t="s">
        <v>318</v>
      </c>
      <c r="F80" s="178">
        <v>40936</v>
      </c>
      <c r="G80" s="176"/>
      <c r="H80" s="237">
        <v>40</v>
      </c>
      <c r="I80" s="238">
        <v>25.75</v>
      </c>
      <c r="J80" s="177"/>
      <c r="K80" s="239"/>
    </row>
    <row r="81" spans="1:11" ht="20.25" customHeight="1">
      <c r="A81" s="174">
        <v>1048</v>
      </c>
      <c r="B81" s="176" t="s">
        <v>184</v>
      </c>
      <c r="C81" s="176" t="s">
        <v>222</v>
      </c>
      <c r="D81" s="176" t="s">
        <v>123</v>
      </c>
      <c r="E81" s="176" t="s">
        <v>127</v>
      </c>
      <c r="F81" s="178">
        <v>41038</v>
      </c>
      <c r="H81" s="237">
        <v>40</v>
      </c>
      <c r="I81" s="238">
        <v>30</v>
      </c>
      <c r="J81" s="177"/>
      <c r="K81" s="239"/>
    </row>
    <row r="82" spans="1:11" ht="20.25" customHeight="1">
      <c r="A82" s="174">
        <v>1119</v>
      </c>
      <c r="B82" s="175" t="s">
        <v>133</v>
      </c>
      <c r="C82" s="175" t="s">
        <v>134</v>
      </c>
      <c r="D82" s="176" t="s">
        <v>125</v>
      </c>
      <c r="E82" s="176" t="s">
        <v>318</v>
      </c>
      <c r="F82" s="178">
        <v>41089</v>
      </c>
      <c r="G82" s="176"/>
      <c r="H82" s="237">
        <v>40</v>
      </c>
      <c r="I82" s="238">
        <v>70.75</v>
      </c>
      <c r="J82" s="177"/>
      <c r="K82" s="239"/>
    </row>
    <row r="83" spans="1:11" ht="20.25" customHeight="1">
      <c r="A83" s="174">
        <v>1022</v>
      </c>
      <c r="B83" s="175" t="s">
        <v>212</v>
      </c>
      <c r="C83" s="175" t="s">
        <v>213</v>
      </c>
      <c r="D83" s="176" t="s">
        <v>265</v>
      </c>
      <c r="E83" s="176" t="s">
        <v>316</v>
      </c>
      <c r="F83" s="178">
        <v>41105</v>
      </c>
      <c r="G83" s="176"/>
      <c r="H83" s="237">
        <v>40</v>
      </c>
      <c r="I83" s="238">
        <v>22</v>
      </c>
      <c r="J83" s="177"/>
      <c r="K83" s="239"/>
    </row>
    <row r="84" spans="1:11" ht="20.25" customHeight="1">
      <c r="A84" s="174">
        <v>1097</v>
      </c>
      <c r="B84" s="175" t="s">
        <v>126</v>
      </c>
      <c r="C84" s="240" t="s">
        <v>341</v>
      </c>
      <c r="D84" s="176" t="s">
        <v>123</v>
      </c>
      <c r="E84" s="176" t="s">
        <v>127</v>
      </c>
      <c r="F84" s="178">
        <v>41140</v>
      </c>
      <c r="G84" s="176"/>
      <c r="H84" s="237">
        <v>40</v>
      </c>
      <c r="I84" s="238">
        <v>40</v>
      </c>
      <c r="J84" s="177"/>
      <c r="K84" s="239"/>
    </row>
    <row r="85" spans="1:11" ht="20.25" customHeight="1">
      <c r="A85" s="174">
        <v>1072</v>
      </c>
      <c r="B85" s="240" t="s">
        <v>124</v>
      </c>
      <c r="C85" s="176" t="s">
        <v>202</v>
      </c>
      <c r="D85" s="176" t="s">
        <v>265</v>
      </c>
      <c r="E85" s="176" t="s">
        <v>316</v>
      </c>
      <c r="F85" s="178">
        <v>41305</v>
      </c>
      <c r="G85" s="176"/>
      <c r="H85" s="237">
        <v>40</v>
      </c>
      <c r="I85" s="238">
        <v>37</v>
      </c>
      <c r="J85" s="177"/>
      <c r="K85" s="239"/>
    </row>
    <row r="86" spans="1:11" ht="20.25" customHeight="1">
      <c r="A86" s="174">
        <v>1033</v>
      </c>
      <c r="B86" s="240" t="s">
        <v>342</v>
      </c>
      <c r="C86" s="240" t="s">
        <v>132</v>
      </c>
      <c r="D86" s="176" t="s">
        <v>268</v>
      </c>
      <c r="E86" s="176" t="s">
        <v>129</v>
      </c>
      <c r="F86" s="236">
        <v>41429</v>
      </c>
      <c r="G86" s="176"/>
      <c r="H86" s="237">
        <v>40</v>
      </c>
      <c r="I86" s="238">
        <v>26</v>
      </c>
      <c r="J86" s="177"/>
      <c r="K86" s="239"/>
    </row>
    <row r="87" spans="1:11" ht="20.25" customHeight="1">
      <c r="A87" s="174">
        <v>1059</v>
      </c>
      <c r="B87" s="176" t="s">
        <v>136</v>
      </c>
      <c r="C87" s="176" t="s">
        <v>198</v>
      </c>
      <c r="D87" s="176" t="s">
        <v>123</v>
      </c>
      <c r="E87" s="176" t="s">
        <v>316</v>
      </c>
      <c r="F87" s="178">
        <v>41552</v>
      </c>
      <c r="G87" s="176"/>
      <c r="H87" s="237">
        <v>40</v>
      </c>
      <c r="I87" s="238">
        <v>32</v>
      </c>
      <c r="J87" s="177"/>
      <c r="K87" s="239"/>
    </row>
    <row r="88" spans="1:11" ht="20.25" customHeight="1">
      <c r="A88" s="174">
        <v>1087</v>
      </c>
      <c r="B88" s="176" t="s">
        <v>142</v>
      </c>
      <c r="C88" s="176" t="s">
        <v>158</v>
      </c>
      <c r="D88" s="176" t="s">
        <v>263</v>
      </c>
      <c r="E88" s="176" t="s">
        <v>316</v>
      </c>
      <c r="F88" s="178">
        <v>42390</v>
      </c>
      <c r="G88" s="176"/>
      <c r="H88" s="237">
        <v>40</v>
      </c>
      <c r="I88" s="238">
        <v>38</v>
      </c>
      <c r="J88" s="177"/>
      <c r="K88" s="239"/>
    </row>
    <row r="89" spans="1:11" ht="20.25" customHeight="1">
      <c r="A89" s="174">
        <v>1011</v>
      </c>
      <c r="B89" s="176" t="s">
        <v>148</v>
      </c>
      <c r="C89" s="176" t="s">
        <v>169</v>
      </c>
      <c r="D89" s="176" t="s">
        <v>123</v>
      </c>
      <c r="E89" s="176" t="s">
        <v>318</v>
      </c>
      <c r="F89" s="178">
        <v>42410</v>
      </c>
      <c r="G89" s="176"/>
      <c r="H89" s="237">
        <v>40</v>
      </c>
      <c r="I89" s="238">
        <v>21</v>
      </c>
      <c r="J89" s="177"/>
      <c r="K89" s="239"/>
    </row>
    <row r="90" spans="1:11" ht="20.25" customHeight="1">
      <c r="A90" s="174">
        <v>1034</v>
      </c>
      <c r="B90" s="240" t="s">
        <v>342</v>
      </c>
      <c r="C90" s="240" t="s">
        <v>132</v>
      </c>
      <c r="D90" s="176" t="s">
        <v>265</v>
      </c>
      <c r="E90" s="176" t="s">
        <v>129</v>
      </c>
      <c r="F90" s="236">
        <v>42430</v>
      </c>
      <c r="G90" s="176"/>
      <c r="H90" s="237">
        <v>40</v>
      </c>
      <c r="I90" s="238">
        <v>26</v>
      </c>
      <c r="J90" s="177"/>
      <c r="K90" s="239"/>
    </row>
    <row r="91" spans="1:11" ht="20.25" customHeight="1">
      <c r="A91" s="174">
        <v>1002</v>
      </c>
      <c r="B91" s="175" t="s">
        <v>229</v>
      </c>
      <c r="C91" s="175" t="s">
        <v>230</v>
      </c>
      <c r="D91" s="176" t="s">
        <v>265</v>
      </c>
      <c r="E91" s="176" t="s">
        <v>127</v>
      </c>
      <c r="F91" s="236">
        <v>42430</v>
      </c>
      <c r="G91" s="176"/>
      <c r="H91" s="237">
        <v>40</v>
      </c>
      <c r="I91" s="238">
        <v>17</v>
      </c>
      <c r="J91" s="177"/>
      <c r="K91" s="239"/>
    </row>
    <row r="92" spans="1:11" ht="20.25" customHeight="1">
      <c r="A92" s="174">
        <v>1088</v>
      </c>
      <c r="B92" s="176" t="s">
        <v>124</v>
      </c>
      <c r="C92" s="176" t="s">
        <v>161</v>
      </c>
      <c r="D92" s="176" t="s">
        <v>153</v>
      </c>
      <c r="E92" s="176" t="s">
        <v>127</v>
      </c>
      <c r="F92" s="236">
        <v>42430</v>
      </c>
      <c r="G92" s="176"/>
      <c r="H92" s="237">
        <v>40</v>
      </c>
      <c r="I92" s="238">
        <v>38</v>
      </c>
      <c r="J92" s="177"/>
      <c r="K92" s="239"/>
    </row>
    <row r="93" spans="1:11" ht="20.25" customHeight="1">
      <c r="A93" s="174">
        <v>1053</v>
      </c>
      <c r="B93" s="176" t="s">
        <v>150</v>
      </c>
      <c r="C93" s="176" t="s">
        <v>151</v>
      </c>
      <c r="D93" s="176" t="s">
        <v>268</v>
      </c>
      <c r="E93" s="176" t="s">
        <v>316</v>
      </c>
      <c r="F93" s="236">
        <v>42453</v>
      </c>
      <c r="H93" s="237">
        <v>40</v>
      </c>
      <c r="I93" s="238">
        <v>31</v>
      </c>
      <c r="J93" s="177"/>
      <c r="K93" s="239"/>
    </row>
    <row r="94" spans="1:11" ht="20.25" customHeight="1">
      <c r="A94" s="174">
        <v>1078</v>
      </c>
      <c r="B94" s="175" t="s">
        <v>95</v>
      </c>
      <c r="C94" s="175" t="s">
        <v>170</v>
      </c>
      <c r="D94" s="176" t="s">
        <v>125</v>
      </c>
      <c r="E94" s="176" t="s">
        <v>316</v>
      </c>
      <c r="F94" s="178">
        <v>42621</v>
      </c>
      <c r="G94" s="176"/>
      <c r="H94" s="237">
        <v>40</v>
      </c>
      <c r="I94" s="238">
        <v>37</v>
      </c>
      <c r="J94" s="177"/>
      <c r="K94" s="239"/>
    </row>
    <row r="95" spans="1:11" ht="20.25" customHeight="1">
      <c r="A95" s="174">
        <v>1116</v>
      </c>
      <c r="B95" s="176" t="s">
        <v>184</v>
      </c>
      <c r="C95" s="176" t="s">
        <v>20</v>
      </c>
      <c r="D95" s="176" t="s">
        <v>123</v>
      </c>
      <c r="E95" s="176" t="s">
        <v>316</v>
      </c>
      <c r="F95" s="178">
        <v>42732</v>
      </c>
      <c r="G95" s="176"/>
      <c r="H95" s="237">
        <v>40</v>
      </c>
      <c r="I95" s="241">
        <v>64</v>
      </c>
      <c r="J95" s="177"/>
      <c r="K95" s="239"/>
    </row>
    <row r="96" spans="1:11" ht="20.25" customHeight="1">
      <c r="A96" s="174">
        <v>1079</v>
      </c>
      <c r="B96" s="175" t="s">
        <v>174</v>
      </c>
      <c r="C96" s="175" t="s">
        <v>349</v>
      </c>
      <c r="D96" s="176" t="s">
        <v>123</v>
      </c>
      <c r="E96" s="176" t="s">
        <v>318</v>
      </c>
      <c r="F96" s="236">
        <v>42777</v>
      </c>
      <c r="G96" s="176"/>
      <c r="H96" s="237">
        <v>40</v>
      </c>
      <c r="I96" s="238">
        <v>37</v>
      </c>
      <c r="J96" s="177"/>
      <c r="K96" s="239"/>
    </row>
    <row r="97" spans="1:11" ht="20.25" customHeight="1">
      <c r="A97" s="174">
        <v>1117</v>
      </c>
      <c r="B97" s="175" t="s">
        <v>206</v>
      </c>
      <c r="C97" s="175" t="s">
        <v>207</v>
      </c>
      <c r="D97" s="176" t="s">
        <v>265</v>
      </c>
      <c r="E97" s="176" t="s">
        <v>129</v>
      </c>
      <c r="F97" s="236">
        <v>42795</v>
      </c>
      <c r="G97" s="176"/>
      <c r="H97" s="237">
        <v>40</v>
      </c>
      <c r="I97" s="238">
        <v>70.75</v>
      </c>
      <c r="J97" s="177"/>
      <c r="K97" s="239"/>
    </row>
    <row r="98" spans="1:11" ht="20.25" customHeight="1">
      <c r="A98" s="174">
        <v>1050</v>
      </c>
      <c r="B98" s="176" t="s">
        <v>184</v>
      </c>
      <c r="C98" s="176" t="s">
        <v>214</v>
      </c>
      <c r="D98" s="176" t="s">
        <v>153</v>
      </c>
      <c r="E98" s="176" t="s">
        <v>316</v>
      </c>
      <c r="F98" s="178">
        <v>42804</v>
      </c>
      <c r="G98" s="176"/>
      <c r="H98" s="237">
        <v>40</v>
      </c>
      <c r="I98" s="238">
        <v>30.5</v>
      </c>
      <c r="J98" s="177"/>
      <c r="K98" s="239"/>
    </row>
    <row r="99" spans="1:11" ht="20.25" customHeight="1">
      <c r="A99" s="174">
        <v>1040</v>
      </c>
      <c r="B99" s="175" t="s">
        <v>126</v>
      </c>
      <c r="C99" s="175" t="s">
        <v>351</v>
      </c>
      <c r="D99" s="176" t="s">
        <v>125</v>
      </c>
      <c r="E99" s="176" t="s">
        <v>129</v>
      </c>
      <c r="F99" s="178">
        <v>43556</v>
      </c>
      <c r="H99" s="237">
        <v>40</v>
      </c>
      <c r="I99" s="238">
        <v>29.5</v>
      </c>
      <c r="J99" s="177"/>
      <c r="K99" s="239"/>
    </row>
    <row r="100" spans="1:11" ht="20.25" customHeight="1">
      <c r="A100" s="174">
        <v>1099</v>
      </c>
      <c r="B100" s="175" t="s">
        <v>124</v>
      </c>
      <c r="C100" s="175" t="s">
        <v>166</v>
      </c>
      <c r="D100" s="176" t="s">
        <v>125</v>
      </c>
      <c r="E100" s="176" t="s">
        <v>318</v>
      </c>
      <c r="F100" s="178">
        <v>42822</v>
      </c>
      <c r="H100" s="237">
        <v>40</v>
      </c>
      <c r="I100" s="238">
        <v>42</v>
      </c>
      <c r="J100" s="177"/>
      <c r="K100" s="239"/>
    </row>
    <row r="101" spans="1:11" ht="20.25" customHeight="1">
      <c r="A101" s="174">
        <v>1107</v>
      </c>
      <c r="B101" s="175" t="s">
        <v>124</v>
      </c>
      <c r="C101" s="175" t="s">
        <v>152</v>
      </c>
      <c r="D101" s="176" t="s">
        <v>153</v>
      </c>
      <c r="E101" s="176" t="s">
        <v>318</v>
      </c>
      <c r="F101" s="178">
        <v>42931</v>
      </c>
      <c r="H101" s="237">
        <v>40</v>
      </c>
      <c r="I101" s="238">
        <v>52</v>
      </c>
      <c r="J101" s="177"/>
      <c r="K101" s="239"/>
    </row>
    <row r="102" spans="1:11" ht="20.25" customHeight="1">
      <c r="A102" s="174">
        <v>1005</v>
      </c>
      <c r="B102" s="175" t="s">
        <v>34</v>
      </c>
      <c r="C102" s="175" t="s">
        <v>159</v>
      </c>
      <c r="D102" s="176" t="s">
        <v>265</v>
      </c>
      <c r="E102" s="176" t="s">
        <v>318</v>
      </c>
      <c r="F102" s="178">
        <v>43040</v>
      </c>
      <c r="H102" s="237">
        <v>40</v>
      </c>
      <c r="I102" s="238">
        <v>18</v>
      </c>
      <c r="J102" s="177"/>
      <c r="K102" s="239"/>
    </row>
    <row r="103" spans="1:11" ht="20.25" customHeight="1">
      <c r="A103" s="174">
        <v>1092</v>
      </c>
      <c r="B103" s="175" t="s">
        <v>174</v>
      </c>
      <c r="C103" s="175" t="s">
        <v>172</v>
      </c>
      <c r="D103" s="176" t="s">
        <v>267</v>
      </c>
      <c r="E103" s="176" t="s">
        <v>318</v>
      </c>
      <c r="F103" s="178">
        <v>43367</v>
      </c>
      <c r="G103" s="176"/>
      <c r="H103" s="237">
        <v>40</v>
      </c>
      <c r="I103" s="238">
        <v>38.5</v>
      </c>
      <c r="J103" s="177"/>
      <c r="K103" s="239"/>
    </row>
    <row r="104" spans="1:11" ht="20.25" customHeight="1">
      <c r="A104" s="174">
        <v>1037</v>
      </c>
      <c r="B104" s="240" t="s">
        <v>335</v>
      </c>
      <c r="C104" s="240" t="s">
        <v>22</v>
      </c>
      <c r="D104" s="176" t="s">
        <v>265</v>
      </c>
      <c r="E104" s="176" t="s">
        <v>318</v>
      </c>
      <c r="F104" s="178">
        <v>43585</v>
      </c>
      <c r="H104" s="237">
        <v>40</v>
      </c>
      <c r="I104" s="238">
        <v>28</v>
      </c>
      <c r="J104" s="177"/>
      <c r="K104" s="239"/>
    </row>
    <row r="105" spans="1:11" ht="20.25" customHeight="1">
      <c r="A105" s="174">
        <v>1102</v>
      </c>
      <c r="B105" s="240" t="s">
        <v>37</v>
      </c>
      <c r="C105" s="240" t="s">
        <v>19</v>
      </c>
      <c r="D105" s="176" t="s">
        <v>123</v>
      </c>
      <c r="E105" s="176" t="s">
        <v>129</v>
      </c>
      <c r="F105" s="178">
        <v>43803</v>
      </c>
      <c r="G105" s="176"/>
      <c r="H105" s="237">
        <v>40</v>
      </c>
      <c r="I105" s="238">
        <v>44.5</v>
      </c>
      <c r="J105" s="177"/>
      <c r="K105" s="239"/>
    </row>
    <row r="106" spans="1:11" ht="20.25" customHeight="1">
      <c r="A106" s="174">
        <v>1036</v>
      </c>
      <c r="B106" s="175" t="s">
        <v>162</v>
      </c>
      <c r="C106" s="175" t="s">
        <v>161</v>
      </c>
      <c r="D106" s="176" t="s">
        <v>268</v>
      </c>
      <c r="E106" s="176" t="s">
        <v>318</v>
      </c>
      <c r="F106" s="178">
        <v>43912</v>
      </c>
      <c r="G106" s="176"/>
      <c r="H106" s="237">
        <v>40</v>
      </c>
      <c r="I106" s="238">
        <v>26.5</v>
      </c>
      <c r="J106" s="177"/>
      <c r="K106" s="239"/>
    </row>
    <row r="107" spans="1:11" ht="20.25" customHeight="1">
      <c r="A107" s="174">
        <v>1101</v>
      </c>
      <c r="B107" s="240" t="s">
        <v>352</v>
      </c>
      <c r="C107" s="240" t="s">
        <v>210</v>
      </c>
      <c r="D107" s="176" t="s">
        <v>263</v>
      </c>
      <c r="E107" s="176" t="s">
        <v>318</v>
      </c>
      <c r="F107" s="178">
        <v>43803</v>
      </c>
      <c r="H107" s="237">
        <v>40</v>
      </c>
      <c r="I107" s="238">
        <v>44.5</v>
      </c>
      <c r="J107" s="177"/>
      <c r="K107" s="239"/>
    </row>
    <row r="108" spans="1:11" ht="20.25" customHeight="1">
      <c r="A108" s="174">
        <v>1016</v>
      </c>
      <c r="B108" s="176" t="s">
        <v>221</v>
      </c>
      <c r="C108" s="176" t="s">
        <v>220</v>
      </c>
      <c r="D108" s="176" t="s">
        <v>263</v>
      </c>
      <c r="E108" s="176" t="s">
        <v>318</v>
      </c>
      <c r="F108" s="178">
        <v>43040</v>
      </c>
      <c r="G108" s="176"/>
      <c r="H108" s="237">
        <v>40</v>
      </c>
      <c r="I108" s="238">
        <v>21</v>
      </c>
      <c r="J108" s="177"/>
      <c r="K108" s="239"/>
    </row>
    <row r="109" spans="1:11" ht="20.25" customHeight="1">
      <c r="A109" s="174">
        <v>1118</v>
      </c>
      <c r="B109" s="176" t="s">
        <v>98</v>
      </c>
      <c r="C109" s="176" t="s">
        <v>128</v>
      </c>
      <c r="D109" s="176" t="s">
        <v>265</v>
      </c>
      <c r="E109" s="176" t="s">
        <v>129</v>
      </c>
      <c r="F109" s="178">
        <v>42822</v>
      </c>
      <c r="H109" s="237">
        <v>40</v>
      </c>
      <c r="I109" s="238">
        <v>70.75</v>
      </c>
      <c r="J109" s="177"/>
      <c r="K109" s="239"/>
    </row>
    <row r="110" spans="1:11" ht="20.25" customHeight="1">
      <c r="A110" s="174">
        <v>1041</v>
      </c>
      <c r="B110" s="176" t="s">
        <v>148</v>
      </c>
      <c r="C110" s="176" t="s">
        <v>147</v>
      </c>
      <c r="D110" s="176" t="s">
        <v>264</v>
      </c>
      <c r="E110" s="176" t="s">
        <v>129</v>
      </c>
      <c r="F110" s="178">
        <v>42713</v>
      </c>
      <c r="H110" s="237">
        <v>40</v>
      </c>
      <c r="I110" s="238">
        <v>29.5</v>
      </c>
      <c r="J110" s="177"/>
      <c r="K110" s="239"/>
    </row>
    <row r="111" spans="1:11" ht="20.25" customHeight="1">
      <c r="A111" s="174">
        <v>1006</v>
      </c>
      <c r="B111" s="240" t="s">
        <v>323</v>
      </c>
      <c r="C111" s="240" t="s">
        <v>228</v>
      </c>
      <c r="D111" s="176" t="s">
        <v>125</v>
      </c>
      <c r="E111" s="176" t="s">
        <v>129</v>
      </c>
      <c r="F111" s="236">
        <v>44835</v>
      </c>
      <c r="H111" s="237">
        <v>44</v>
      </c>
      <c r="I111" s="238">
        <v>18</v>
      </c>
      <c r="J111" s="177"/>
      <c r="K111" s="239"/>
    </row>
    <row r="112" spans="1:11" ht="20.25" customHeight="1">
      <c r="A112" s="174">
        <v>1009</v>
      </c>
      <c r="B112" s="240" t="s">
        <v>334</v>
      </c>
      <c r="C112" s="240" t="s">
        <v>97</v>
      </c>
      <c r="D112" s="176" t="s">
        <v>265</v>
      </c>
      <c r="E112" s="176" t="s">
        <v>127</v>
      </c>
      <c r="F112" s="178">
        <v>44311</v>
      </c>
      <c r="H112" s="237">
        <v>44</v>
      </c>
      <c r="I112" s="238">
        <v>20</v>
      </c>
      <c r="J112" s="177"/>
      <c r="K112" s="239"/>
    </row>
    <row r="113" spans="1:11" ht="20.25" customHeight="1">
      <c r="A113" s="174">
        <v>1058</v>
      </c>
      <c r="B113" s="176" t="s">
        <v>130</v>
      </c>
      <c r="C113" s="176" t="s">
        <v>131</v>
      </c>
      <c r="D113" s="176" t="s">
        <v>265</v>
      </c>
      <c r="E113" s="176" t="s">
        <v>316</v>
      </c>
      <c r="F113" s="178">
        <v>41347</v>
      </c>
      <c r="G113" s="176"/>
      <c r="H113" s="237">
        <v>44</v>
      </c>
      <c r="I113" s="238">
        <v>32</v>
      </c>
      <c r="J113" s="177"/>
      <c r="K113" s="239"/>
    </row>
    <row r="114" spans="1:11" ht="20.25" customHeight="1">
      <c r="A114" s="174">
        <v>1104</v>
      </c>
      <c r="B114" s="176" t="s">
        <v>160</v>
      </c>
      <c r="C114" s="175" t="s">
        <v>161</v>
      </c>
      <c r="D114" s="176" t="s">
        <v>263</v>
      </c>
      <c r="E114" s="176" t="s">
        <v>127</v>
      </c>
      <c r="F114" s="178">
        <v>41613</v>
      </c>
      <c r="G114" s="176"/>
      <c r="H114" s="237">
        <v>44</v>
      </c>
      <c r="I114" s="238">
        <v>46</v>
      </c>
      <c r="J114" s="177"/>
      <c r="K114" s="239"/>
    </row>
    <row r="115" spans="1:11" ht="20.25" customHeight="1">
      <c r="A115" s="174">
        <v>1073</v>
      </c>
      <c r="B115" s="176" t="s">
        <v>160</v>
      </c>
      <c r="C115" s="176" t="s">
        <v>182</v>
      </c>
      <c r="D115" s="176" t="s">
        <v>263</v>
      </c>
      <c r="E115" s="176" t="s">
        <v>318</v>
      </c>
      <c r="F115" s="178">
        <v>41890</v>
      </c>
      <c r="G115" s="176"/>
      <c r="H115" s="237">
        <v>44</v>
      </c>
      <c r="I115" s="238">
        <v>37</v>
      </c>
      <c r="J115" s="177"/>
      <c r="K115" s="239"/>
    </row>
    <row r="116" spans="1:11" ht="20.25" customHeight="1">
      <c r="A116" s="174">
        <v>1074</v>
      </c>
      <c r="B116" s="240" t="s">
        <v>344</v>
      </c>
      <c r="C116" s="240" t="s">
        <v>99</v>
      </c>
      <c r="D116" s="176" t="s">
        <v>265</v>
      </c>
      <c r="E116" s="176" t="s">
        <v>129</v>
      </c>
      <c r="F116" s="178">
        <v>42144</v>
      </c>
      <c r="G116" s="176"/>
      <c r="H116" s="237">
        <v>44</v>
      </c>
      <c r="I116" s="238">
        <v>37</v>
      </c>
      <c r="J116" s="177"/>
      <c r="K116" s="239"/>
    </row>
    <row r="117" spans="1:11" ht="20.25" customHeight="1">
      <c r="A117" s="174">
        <v>1096</v>
      </c>
      <c r="B117" s="176" t="s">
        <v>204</v>
      </c>
      <c r="C117" s="176" t="s">
        <v>205</v>
      </c>
      <c r="D117" s="176" t="s">
        <v>264</v>
      </c>
      <c r="E117" s="176" t="s">
        <v>129</v>
      </c>
      <c r="F117" s="178">
        <v>42173</v>
      </c>
      <c r="G117" s="176"/>
      <c r="H117" s="237">
        <v>44</v>
      </c>
      <c r="I117" s="238">
        <v>40</v>
      </c>
      <c r="J117" s="177"/>
      <c r="K117" s="239"/>
    </row>
    <row r="118" spans="1:11" ht="20.25" customHeight="1">
      <c r="A118" s="174">
        <v>1014</v>
      </c>
      <c r="B118" s="240" t="s">
        <v>124</v>
      </c>
      <c r="C118" s="175" t="s">
        <v>149</v>
      </c>
      <c r="D118" s="176" t="s">
        <v>125</v>
      </c>
      <c r="E118" s="176" t="s">
        <v>316</v>
      </c>
      <c r="F118" s="178">
        <v>42840</v>
      </c>
      <c r="G118" s="176"/>
      <c r="H118" s="237">
        <v>44</v>
      </c>
      <c r="I118" s="238">
        <v>21</v>
      </c>
      <c r="J118" s="177"/>
      <c r="K118" s="239"/>
    </row>
    <row r="119" spans="1:11" ht="20.25" customHeight="1">
      <c r="A119" s="174">
        <v>1023</v>
      </c>
      <c r="B119" s="240" t="s">
        <v>124</v>
      </c>
      <c r="C119" s="240" t="s">
        <v>138</v>
      </c>
      <c r="D119" s="176" t="s">
        <v>268</v>
      </c>
      <c r="E119" s="176" t="s">
        <v>318</v>
      </c>
      <c r="F119" s="178">
        <v>43488</v>
      </c>
      <c r="H119" s="237">
        <v>44</v>
      </c>
      <c r="I119" s="238">
        <v>23</v>
      </c>
      <c r="J119" s="177"/>
      <c r="K119" s="239"/>
    </row>
    <row r="120" spans="1:11" ht="20.25" customHeight="1">
      <c r="A120" s="174">
        <v>1046</v>
      </c>
      <c r="B120" s="176" t="s">
        <v>215</v>
      </c>
      <c r="C120" s="176" t="s">
        <v>214</v>
      </c>
      <c r="D120" s="176" t="s">
        <v>123</v>
      </c>
      <c r="E120" s="176" t="s">
        <v>129</v>
      </c>
      <c r="F120" s="178">
        <v>43505</v>
      </c>
      <c r="H120" s="237">
        <v>44</v>
      </c>
      <c r="I120" s="238">
        <v>30</v>
      </c>
      <c r="J120" s="177"/>
      <c r="K120" s="239"/>
    </row>
    <row r="121" spans="1:11" ht="20.25" customHeight="1">
      <c r="A121" s="174">
        <v>1015</v>
      </c>
      <c r="B121" s="240" t="s">
        <v>346</v>
      </c>
      <c r="C121" s="175" t="s">
        <v>214</v>
      </c>
      <c r="D121" s="176" t="s">
        <v>268</v>
      </c>
      <c r="E121" s="176" t="s">
        <v>318</v>
      </c>
      <c r="F121" s="178">
        <v>43522</v>
      </c>
      <c r="G121" s="176"/>
      <c r="H121" s="237">
        <v>44</v>
      </c>
      <c r="I121" s="238">
        <v>21</v>
      </c>
      <c r="J121" s="177"/>
      <c r="K121" s="239"/>
    </row>
    <row r="122" spans="1:11" ht="20.25" customHeight="1">
      <c r="A122" s="174">
        <v>1020</v>
      </c>
      <c r="B122" s="240" t="s">
        <v>124</v>
      </c>
      <c r="C122" s="240" t="s">
        <v>16</v>
      </c>
      <c r="D122" s="176" t="s">
        <v>123</v>
      </c>
      <c r="E122" s="176" t="s">
        <v>318</v>
      </c>
      <c r="F122" s="178">
        <v>44130</v>
      </c>
      <c r="G122" s="176"/>
      <c r="H122" s="237">
        <v>44</v>
      </c>
      <c r="I122" s="238">
        <v>22</v>
      </c>
      <c r="J122" s="177"/>
      <c r="K122" s="239"/>
    </row>
  </sheetData>
  <autoFilter ref="A1:J122" xr:uid="{00000000-0009-0000-0000-000004000000}">
    <sortState xmlns:xlrd2="http://schemas.microsoft.com/office/spreadsheetml/2017/richdata2" ref="A2:J122">
      <sortCondition ref="H2:H122"/>
    </sortState>
  </autoFilter>
  <printOptions gridLines="1" gridLinesSet="0"/>
  <pageMargins left="0.78740157480314965" right="0.78740157480314965" top="0.98425196850393704" bottom="0.98425196850393704" header="0.51181102362204722" footer="0.51181102362204722"/>
  <pageSetup paperSize="9" scale="61" fitToHeight="0" orientation="portrait" horizontalDpi="360" verticalDpi="18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2" tint="-0.749992370372631"/>
  </sheetPr>
  <dimension ref="A1:H29"/>
  <sheetViews>
    <sheetView workbookViewId="0">
      <selection activeCell="F4" sqref="F4"/>
    </sheetView>
  </sheetViews>
  <sheetFormatPr baseColWidth="10" defaultColWidth="11.44140625" defaultRowHeight="18" customHeight="1"/>
  <cols>
    <col min="1" max="1" width="7" style="19" customWidth="1"/>
    <col min="2" max="2" width="23.109375" style="19" customWidth="1"/>
    <col min="3" max="3" width="15.44140625" style="19" bestFit="1" customWidth="1"/>
    <col min="4" max="4" width="21.21875" style="19" customWidth="1"/>
    <col min="5" max="5" width="13.21875" style="19" customWidth="1"/>
    <col min="6" max="6" width="6.21875" style="19" customWidth="1"/>
    <col min="7" max="7" width="38.77734375" style="19" bestFit="1" customWidth="1"/>
    <col min="8" max="8" width="66.77734375" style="19" customWidth="1"/>
    <col min="9" max="16384" width="11.44140625" style="19"/>
  </cols>
  <sheetData>
    <row r="1" spans="1:8" ht="28.8" customHeight="1" thickTop="1" thickBot="1">
      <c r="E1" s="242" t="s">
        <v>410</v>
      </c>
      <c r="F1" s="243" t="s">
        <v>517</v>
      </c>
      <c r="G1" s="244" t="s">
        <v>518</v>
      </c>
      <c r="H1" s="245" t="s">
        <v>516</v>
      </c>
    </row>
    <row r="2" spans="1:8" ht="21" customHeight="1" thickTop="1">
      <c r="B2" s="51" t="s">
        <v>408</v>
      </c>
      <c r="C2" s="52"/>
      <c r="E2" s="246">
        <f ca="1">DATE(2000,MONTH(TODAY()),DAY(TODAY()))</f>
        <v>36531</v>
      </c>
      <c r="F2" s="247">
        <f ca="1">INT(YEARFRAC(E2,TODAY()))</f>
        <v>25</v>
      </c>
      <c r="G2" s="258" t="s">
        <v>540</v>
      </c>
      <c r="H2" s="248" t="s">
        <v>520</v>
      </c>
    </row>
    <row r="3" spans="1:8" ht="21" customHeight="1">
      <c r="B3" s="53" t="s">
        <v>409</v>
      </c>
      <c r="C3" s="162"/>
      <c r="E3" s="249">
        <f ca="1">DATE(2000,MONTH(TODAY()),DAY(TODAY()))</f>
        <v>36531</v>
      </c>
      <c r="F3" s="250">
        <f ca="1">INT((TODAY()-E3+1)/365.25)</f>
        <v>25</v>
      </c>
      <c r="G3" s="251" t="s">
        <v>522</v>
      </c>
      <c r="H3" s="252" t="s">
        <v>519</v>
      </c>
    </row>
    <row r="4" spans="1:8" ht="21" customHeight="1">
      <c r="E4" s="249">
        <f ca="1">DATE(2000,MONTH(TODAY()),DAY(TODAY()))</f>
        <v>36531</v>
      </c>
      <c r="F4" s="250">
        <f ca="1">INT((TODAY()-E4)/365.25)</f>
        <v>25</v>
      </c>
      <c r="G4" s="251" t="s">
        <v>523</v>
      </c>
      <c r="H4" s="253" t="s">
        <v>521</v>
      </c>
    </row>
    <row r="5" spans="1:8" ht="21" customHeight="1" thickBot="1">
      <c r="B5" s="54" t="s">
        <v>410</v>
      </c>
      <c r="C5" s="52"/>
      <c r="E5" s="254">
        <f ca="1">DATE(2000,MONTH(TODAY()),DAY(TODAY()))</f>
        <v>36531</v>
      </c>
      <c r="F5" s="255">
        <f ca="1">DATEDIF(E5,TODAY(),"y")</f>
        <v>25</v>
      </c>
      <c r="G5" s="256" t="s">
        <v>524</v>
      </c>
      <c r="H5" s="257" t="s">
        <v>525</v>
      </c>
    </row>
    <row r="6" spans="1:8" ht="21" customHeight="1" thickTop="1">
      <c r="B6" s="55" t="s">
        <v>411</v>
      </c>
      <c r="C6" s="56"/>
    </row>
    <row r="7" spans="1:8" ht="21" customHeight="1">
      <c r="B7" s="55" t="s">
        <v>412</v>
      </c>
      <c r="C7" s="56"/>
      <c r="G7" s="259"/>
    </row>
    <row r="8" spans="1:8" ht="21" customHeight="1">
      <c r="B8" s="57" t="s">
        <v>539</v>
      </c>
      <c r="C8" s="58"/>
    </row>
    <row r="9" spans="1:8" ht="34.5" customHeight="1" thickBot="1"/>
    <row r="10" spans="1:8" s="62" customFormat="1" ht="31.5" customHeight="1" thickBot="1">
      <c r="A10" s="297" t="s">
        <v>414</v>
      </c>
      <c r="B10" s="59" t="s">
        <v>415</v>
      </c>
      <c r="C10" s="60" t="s">
        <v>416</v>
      </c>
      <c r="D10" s="61" t="s">
        <v>417</v>
      </c>
    </row>
    <row r="11" spans="1:8" ht="24.75" customHeight="1">
      <c r="A11" s="298"/>
      <c r="B11" s="63">
        <v>1.0416666666666666E-2</v>
      </c>
      <c r="C11" s="64">
        <v>0.53125</v>
      </c>
      <c r="D11" s="65"/>
    </row>
    <row r="12" spans="1:8" ht="24.75" customHeight="1">
      <c r="A12" s="298"/>
      <c r="B12" s="66">
        <v>9.375E-2</v>
      </c>
      <c r="C12" s="67">
        <v>0.44791666666666669</v>
      </c>
      <c r="D12" s="68"/>
    </row>
    <row r="13" spans="1:8" ht="24.75" customHeight="1">
      <c r="A13" s="298"/>
      <c r="B13" s="66">
        <v>0.60416666666666663</v>
      </c>
      <c r="C13" s="67">
        <v>0.86458333333333337</v>
      </c>
      <c r="D13" s="69"/>
    </row>
    <row r="14" spans="1:8" ht="24.75" customHeight="1" thickBot="1">
      <c r="A14" s="298"/>
      <c r="B14" s="70">
        <v>0.5</v>
      </c>
      <c r="C14" s="71">
        <v>0.84375</v>
      </c>
      <c r="D14" s="72"/>
    </row>
    <row r="15" spans="1:8" ht="39.75" customHeight="1" thickTop="1" thickBot="1">
      <c r="A15" s="299"/>
      <c r="B15" s="300" t="s">
        <v>418</v>
      </c>
      <c r="C15" s="301"/>
      <c r="D15" s="73"/>
      <c r="E15" s="294" t="s">
        <v>305</v>
      </c>
    </row>
    <row r="16" spans="1:8" ht="18" customHeight="1">
      <c r="C16" s="74"/>
      <c r="E16" s="200" t="s">
        <v>541</v>
      </c>
    </row>
    <row r="17" spans="2:4" ht="18" customHeight="1">
      <c r="C17" s="75"/>
      <c r="D17" s="75"/>
    </row>
    <row r="18" spans="2:4" ht="18" customHeight="1">
      <c r="C18" s="76"/>
    </row>
    <row r="23" spans="2:4" ht="18" customHeight="1">
      <c r="B23" s="51" t="s">
        <v>408</v>
      </c>
      <c r="C23" s="52">
        <f ca="1">TODAY()</f>
        <v>45663</v>
      </c>
    </row>
    <row r="24" spans="2:4" ht="18" customHeight="1">
      <c r="B24" s="53" t="s">
        <v>409</v>
      </c>
      <c r="C24" s="162">
        <f ca="1">NOW()</f>
        <v>45663.524425810188</v>
      </c>
    </row>
    <row r="26" spans="2:4" ht="18" customHeight="1">
      <c r="B26" s="54" t="s">
        <v>410</v>
      </c>
      <c r="C26" s="52">
        <f ca="1">DATE(2000,MONTH(TODAY()),DAY(TODAY()))</f>
        <v>36531</v>
      </c>
    </row>
    <row r="27" spans="2:4" ht="18" customHeight="1">
      <c r="B27" s="55" t="s">
        <v>411</v>
      </c>
      <c r="C27" s="56">
        <f ca="1">C23-C26</f>
        <v>9132</v>
      </c>
    </row>
    <row r="28" spans="2:4" ht="18" customHeight="1">
      <c r="B28" s="55" t="s">
        <v>412</v>
      </c>
      <c r="C28" s="56">
        <f ca="1">(C23-C26)/365.25</f>
        <v>25.002053388090349</v>
      </c>
    </row>
    <row r="29" spans="2:4" ht="18" customHeight="1">
      <c r="B29" s="57" t="s">
        <v>413</v>
      </c>
      <c r="C29" s="58">
        <f ca="1">INT(C28)</f>
        <v>25</v>
      </c>
    </row>
  </sheetData>
  <mergeCells count="2">
    <mergeCell ref="A10:A15"/>
    <mergeCell ref="B15:C15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F7BDFB-F654-48BB-B565-AF4A607C9368}">
  <dimension ref="A1:I37"/>
  <sheetViews>
    <sheetView zoomScale="90" zoomScaleNormal="90" workbookViewId="0">
      <selection activeCell="G17" sqref="G17"/>
    </sheetView>
  </sheetViews>
  <sheetFormatPr baseColWidth="10" defaultColWidth="12.33203125" defaultRowHeight="23.25" customHeight="1"/>
  <cols>
    <col min="1" max="1" width="11.6640625" style="149" customWidth="1"/>
    <col min="2" max="2" width="18.33203125" style="149" customWidth="1"/>
    <col min="3" max="3" width="12.33203125" style="149" bestFit="1" customWidth="1"/>
    <col min="4" max="4" width="22.109375" style="149" customWidth="1"/>
    <col min="5" max="5" width="14" style="149" customWidth="1"/>
    <col min="6" max="6" width="15.33203125" style="149" customWidth="1"/>
    <col min="7" max="16384" width="12.33203125" style="149"/>
  </cols>
  <sheetData>
    <row r="1" spans="1:9" ht="23.25" customHeight="1">
      <c r="A1" s="229" t="s">
        <v>512</v>
      </c>
      <c r="B1" s="229" t="s">
        <v>308</v>
      </c>
      <c r="C1" s="229" t="s">
        <v>368</v>
      </c>
      <c r="D1" s="229" t="s">
        <v>513</v>
      </c>
      <c r="E1" s="229" t="s">
        <v>511</v>
      </c>
      <c r="F1" s="229" t="s">
        <v>369</v>
      </c>
      <c r="G1" s="229" t="s">
        <v>514</v>
      </c>
    </row>
    <row r="2" spans="1:9" ht="23.25" customHeight="1">
      <c r="A2" s="150">
        <v>27</v>
      </c>
      <c r="B2" s="149" t="s">
        <v>184</v>
      </c>
      <c r="C2" s="149" t="s">
        <v>182</v>
      </c>
      <c r="D2" s="149" t="s">
        <v>508</v>
      </c>
      <c r="E2" s="149" t="s">
        <v>372</v>
      </c>
      <c r="F2" s="151">
        <v>44074</v>
      </c>
      <c r="G2" s="230">
        <v>0.78</v>
      </c>
      <c r="I2" s="180" t="s">
        <v>371</v>
      </c>
    </row>
    <row r="3" spans="1:9" ht="23.25" customHeight="1">
      <c r="A3" s="150">
        <v>39</v>
      </c>
      <c r="B3" s="149" t="s">
        <v>261</v>
      </c>
      <c r="C3" s="149" t="s">
        <v>96</v>
      </c>
      <c r="D3" s="149" t="s">
        <v>507</v>
      </c>
      <c r="E3" s="149" t="s">
        <v>370</v>
      </c>
      <c r="F3" s="151">
        <v>44165</v>
      </c>
      <c r="G3" s="230">
        <v>0.92</v>
      </c>
    </row>
    <row r="4" spans="1:9" ht="23.25" customHeight="1">
      <c r="A4" s="150">
        <v>4</v>
      </c>
      <c r="B4" s="149" t="s">
        <v>260</v>
      </c>
      <c r="C4" s="149" t="s">
        <v>201</v>
      </c>
      <c r="D4" s="149" t="s">
        <v>507</v>
      </c>
      <c r="E4" s="149" t="s">
        <v>373</v>
      </c>
      <c r="F4" s="151">
        <v>44110</v>
      </c>
      <c r="G4" s="230">
        <f>8000%/100</f>
        <v>0.8</v>
      </c>
    </row>
    <row r="5" spans="1:9" ht="23.25" customHeight="1">
      <c r="A5" s="150">
        <v>9</v>
      </c>
      <c r="B5" s="149" t="s">
        <v>303</v>
      </c>
      <c r="C5" s="149" t="s">
        <v>94</v>
      </c>
      <c r="D5" s="149" t="s">
        <v>508</v>
      </c>
      <c r="E5" s="149" t="s">
        <v>374</v>
      </c>
      <c r="F5" s="151">
        <v>44301</v>
      </c>
      <c r="G5" s="230">
        <v>0.91</v>
      </c>
    </row>
    <row r="6" spans="1:9" ht="23.25" customHeight="1">
      <c r="A6" s="150">
        <v>9</v>
      </c>
      <c r="B6" s="149" t="s">
        <v>303</v>
      </c>
      <c r="C6" s="149" t="s">
        <v>94</v>
      </c>
      <c r="D6" s="149" t="s">
        <v>271</v>
      </c>
      <c r="E6" s="149" t="s">
        <v>370</v>
      </c>
      <c r="F6" s="151">
        <v>44321</v>
      </c>
      <c r="G6" s="230">
        <v>0.78</v>
      </c>
    </row>
    <row r="7" spans="1:9" ht="23.25" customHeight="1">
      <c r="A7" s="150">
        <v>22</v>
      </c>
      <c r="B7" s="149" t="s">
        <v>294</v>
      </c>
      <c r="C7" s="149" t="s">
        <v>295</v>
      </c>
      <c r="D7" s="149" t="s">
        <v>273</v>
      </c>
      <c r="E7" s="149" t="s">
        <v>374</v>
      </c>
      <c r="F7" s="151">
        <v>44301</v>
      </c>
      <c r="G7" s="230">
        <v>0.74</v>
      </c>
    </row>
    <row r="8" spans="1:9" ht="23.25" customHeight="1">
      <c r="A8" s="150">
        <v>30</v>
      </c>
      <c r="B8" s="149" t="s">
        <v>297</v>
      </c>
      <c r="C8" s="149" t="s">
        <v>298</v>
      </c>
      <c r="D8" s="149" t="s">
        <v>273</v>
      </c>
      <c r="E8" s="149" t="s">
        <v>373</v>
      </c>
      <c r="F8" s="151">
        <v>44305</v>
      </c>
      <c r="G8" s="230">
        <v>0.72</v>
      </c>
    </row>
    <row r="9" spans="1:9" ht="23.25" customHeight="1">
      <c r="A9" s="150">
        <v>15</v>
      </c>
      <c r="B9" s="149" t="s">
        <v>269</v>
      </c>
      <c r="C9" s="149" t="s">
        <v>270</v>
      </c>
      <c r="D9" s="149" t="s">
        <v>271</v>
      </c>
      <c r="E9" s="149" t="s">
        <v>370</v>
      </c>
      <c r="F9" s="151">
        <v>44165</v>
      </c>
      <c r="G9" s="230">
        <v>0.85</v>
      </c>
    </row>
    <row r="10" spans="1:9" ht="23.25" customHeight="1">
      <c r="A10" s="150">
        <v>15</v>
      </c>
      <c r="B10" s="149" t="s">
        <v>269</v>
      </c>
      <c r="C10" s="149" t="s">
        <v>270</v>
      </c>
      <c r="D10" s="149" t="s">
        <v>507</v>
      </c>
      <c r="E10" s="149" t="s">
        <v>370</v>
      </c>
      <c r="F10" s="151">
        <v>44165</v>
      </c>
      <c r="G10" s="230">
        <v>0.78</v>
      </c>
    </row>
    <row r="11" spans="1:9" ht="23.25" customHeight="1">
      <c r="A11" s="150">
        <v>20</v>
      </c>
      <c r="B11" s="149" t="s">
        <v>275</v>
      </c>
      <c r="C11" s="149" t="s">
        <v>276</v>
      </c>
      <c r="D11" s="149" t="s">
        <v>273</v>
      </c>
      <c r="E11" s="149" t="s">
        <v>370</v>
      </c>
      <c r="F11" s="151">
        <v>44165</v>
      </c>
      <c r="G11" s="230">
        <v>0.85</v>
      </c>
    </row>
    <row r="12" spans="1:9" ht="23.25" customHeight="1">
      <c r="A12" s="150">
        <v>40</v>
      </c>
      <c r="B12" s="149" t="s">
        <v>287</v>
      </c>
      <c r="C12" s="149" t="s">
        <v>141</v>
      </c>
      <c r="D12" s="149" t="s">
        <v>508</v>
      </c>
      <c r="E12" s="149" t="s">
        <v>374</v>
      </c>
      <c r="F12" s="151">
        <v>44285</v>
      </c>
      <c r="G12" s="230">
        <v>0.79</v>
      </c>
    </row>
    <row r="13" spans="1:9" ht="23.25" customHeight="1">
      <c r="A13" s="150">
        <v>1</v>
      </c>
      <c r="B13" s="149" t="s">
        <v>256</v>
      </c>
      <c r="C13" s="149" t="s">
        <v>293</v>
      </c>
      <c r="D13" s="149" t="s">
        <v>271</v>
      </c>
      <c r="E13" s="149" t="s">
        <v>373</v>
      </c>
      <c r="F13" s="151">
        <v>44331</v>
      </c>
      <c r="G13" s="230">
        <v>0.88</v>
      </c>
    </row>
    <row r="14" spans="1:9" ht="23.25" customHeight="1">
      <c r="A14" s="150">
        <v>23</v>
      </c>
      <c r="B14" s="149" t="s">
        <v>277</v>
      </c>
      <c r="C14" s="149" t="s">
        <v>96</v>
      </c>
      <c r="D14" s="149" t="s">
        <v>271</v>
      </c>
      <c r="E14" s="149" t="s">
        <v>370</v>
      </c>
      <c r="F14" s="151">
        <v>44165</v>
      </c>
      <c r="G14" s="230">
        <v>0.78</v>
      </c>
    </row>
    <row r="15" spans="1:9" ht="23.25" customHeight="1">
      <c r="A15" s="150">
        <v>32</v>
      </c>
      <c r="B15" s="149" t="s">
        <v>288</v>
      </c>
      <c r="C15" s="149" t="s">
        <v>289</v>
      </c>
      <c r="D15" s="149" t="s">
        <v>507</v>
      </c>
      <c r="E15" s="149" t="s">
        <v>373</v>
      </c>
      <c r="F15" s="151">
        <v>44306</v>
      </c>
      <c r="G15" s="230">
        <v>0.88</v>
      </c>
    </row>
    <row r="16" spans="1:9" ht="23.25" customHeight="1">
      <c r="A16" s="150">
        <v>37</v>
      </c>
      <c r="B16" s="149" t="s">
        <v>258</v>
      </c>
      <c r="C16" s="149" t="s">
        <v>278</v>
      </c>
      <c r="D16" s="149" t="s">
        <v>271</v>
      </c>
      <c r="E16" s="149" t="s">
        <v>370</v>
      </c>
      <c r="F16" s="151">
        <v>44165</v>
      </c>
      <c r="G16" s="230">
        <v>0.85</v>
      </c>
    </row>
    <row r="17" spans="1:7" ht="23.25" customHeight="1">
      <c r="A17" s="150">
        <v>8</v>
      </c>
      <c r="B17" s="149" t="s">
        <v>299</v>
      </c>
      <c r="C17" s="149" t="s">
        <v>259</v>
      </c>
      <c r="D17" s="149" t="s">
        <v>273</v>
      </c>
      <c r="E17" s="149" t="s">
        <v>374</v>
      </c>
      <c r="F17" s="151">
        <v>44326</v>
      </c>
      <c r="G17" s="230">
        <v>0.71</v>
      </c>
    </row>
    <row r="18" spans="1:7" ht="23.25" customHeight="1">
      <c r="A18" s="150">
        <v>8</v>
      </c>
      <c r="B18" s="149" t="s">
        <v>299</v>
      </c>
      <c r="C18" s="149" t="s">
        <v>259</v>
      </c>
      <c r="D18" s="149" t="s">
        <v>507</v>
      </c>
      <c r="E18" s="149" t="s">
        <v>372</v>
      </c>
      <c r="F18" s="151">
        <v>44290</v>
      </c>
      <c r="G18" s="230">
        <v>0.92</v>
      </c>
    </row>
    <row r="19" spans="1:7" ht="23.25" customHeight="1">
      <c r="A19" s="150">
        <v>8</v>
      </c>
      <c r="B19" s="149" t="s">
        <v>299</v>
      </c>
      <c r="C19" s="149" t="s">
        <v>259</v>
      </c>
      <c r="D19" s="149" t="s">
        <v>271</v>
      </c>
      <c r="E19" s="149" t="s">
        <v>370</v>
      </c>
      <c r="F19" s="151">
        <v>44321</v>
      </c>
      <c r="G19" s="230">
        <v>0.78</v>
      </c>
    </row>
    <row r="20" spans="1:7" ht="23.25" customHeight="1">
      <c r="A20" s="150">
        <v>25</v>
      </c>
      <c r="B20" s="149" t="s">
        <v>300</v>
      </c>
      <c r="C20" s="149" t="s">
        <v>301</v>
      </c>
      <c r="D20" s="149" t="s">
        <v>271</v>
      </c>
      <c r="E20" s="149" t="s">
        <v>370</v>
      </c>
      <c r="F20" s="151">
        <v>44346</v>
      </c>
      <c r="G20" s="230">
        <v>0.78</v>
      </c>
    </row>
    <row r="21" spans="1:7" ht="23.25" customHeight="1">
      <c r="A21" s="150">
        <v>3</v>
      </c>
      <c r="B21" s="149" t="s">
        <v>281</v>
      </c>
      <c r="C21" s="149" t="s">
        <v>214</v>
      </c>
      <c r="D21" s="149" t="s">
        <v>508</v>
      </c>
      <c r="E21" s="149" t="s">
        <v>372</v>
      </c>
      <c r="F21" s="151">
        <v>44074</v>
      </c>
      <c r="G21" s="230">
        <v>0.78</v>
      </c>
    </row>
    <row r="22" spans="1:7" ht="23.25" customHeight="1">
      <c r="A22" s="150">
        <v>10</v>
      </c>
      <c r="B22" s="149" t="s">
        <v>281</v>
      </c>
      <c r="C22" s="149" t="s">
        <v>14</v>
      </c>
      <c r="D22" s="149" t="s">
        <v>273</v>
      </c>
      <c r="E22" s="149" t="s">
        <v>372</v>
      </c>
      <c r="F22" s="151">
        <v>44306</v>
      </c>
      <c r="G22" s="230">
        <v>0.69</v>
      </c>
    </row>
    <row r="23" spans="1:7" ht="23.25" customHeight="1">
      <c r="A23" s="150">
        <v>26</v>
      </c>
      <c r="B23" s="149" t="s">
        <v>272</v>
      </c>
      <c r="C23" s="149" t="s">
        <v>159</v>
      </c>
      <c r="D23" s="149" t="s">
        <v>273</v>
      </c>
      <c r="E23" s="149" t="s">
        <v>372</v>
      </c>
      <c r="F23" s="151">
        <v>44074</v>
      </c>
      <c r="G23" s="230">
        <v>0.69</v>
      </c>
    </row>
    <row r="24" spans="1:7" ht="23.25" customHeight="1">
      <c r="A24" s="150">
        <v>33</v>
      </c>
      <c r="B24" s="149" t="s">
        <v>296</v>
      </c>
      <c r="C24" s="149" t="s">
        <v>99</v>
      </c>
      <c r="D24" s="149" t="s">
        <v>508</v>
      </c>
      <c r="E24" s="149" t="s">
        <v>373</v>
      </c>
      <c r="F24" s="151">
        <v>44341</v>
      </c>
      <c r="G24" s="230">
        <v>0.72</v>
      </c>
    </row>
    <row r="25" spans="1:7" ht="23.25" customHeight="1">
      <c r="A25" s="150">
        <v>21</v>
      </c>
      <c r="B25" s="149" t="s">
        <v>285</v>
      </c>
      <c r="C25" s="149" t="s">
        <v>286</v>
      </c>
      <c r="D25" s="149" t="s">
        <v>508</v>
      </c>
      <c r="E25" s="149" t="s">
        <v>373</v>
      </c>
      <c r="F25" s="151">
        <v>44316</v>
      </c>
      <c r="G25" s="230">
        <v>0.72</v>
      </c>
    </row>
    <row r="26" spans="1:7" ht="23.25" customHeight="1">
      <c r="A26" s="150">
        <v>38</v>
      </c>
      <c r="B26" s="149" t="s">
        <v>215</v>
      </c>
      <c r="C26" s="149" t="s">
        <v>282</v>
      </c>
      <c r="D26" s="149" t="s">
        <v>508</v>
      </c>
      <c r="E26" s="149" t="s">
        <v>370</v>
      </c>
      <c r="F26" s="151">
        <v>44165</v>
      </c>
      <c r="G26" s="230">
        <v>0.78</v>
      </c>
    </row>
    <row r="27" spans="1:7" ht="23.25" customHeight="1">
      <c r="A27" s="150">
        <v>6</v>
      </c>
      <c r="B27" s="149" t="s">
        <v>274</v>
      </c>
      <c r="C27" s="149" t="s">
        <v>166</v>
      </c>
      <c r="D27" s="149" t="s">
        <v>271</v>
      </c>
      <c r="E27" s="149" t="s">
        <v>370</v>
      </c>
      <c r="F27" s="151">
        <v>44165</v>
      </c>
      <c r="G27" s="230">
        <v>0.92</v>
      </c>
    </row>
    <row r="28" spans="1:7" ht="23.25" customHeight="1">
      <c r="A28" s="150">
        <v>18</v>
      </c>
      <c r="B28" s="149" t="s">
        <v>290</v>
      </c>
      <c r="C28" s="149" t="s">
        <v>291</v>
      </c>
      <c r="D28" s="149" t="s">
        <v>273</v>
      </c>
      <c r="E28" s="149" t="s">
        <v>373</v>
      </c>
      <c r="F28" s="151">
        <v>44341</v>
      </c>
      <c r="G28" s="230">
        <v>0.72</v>
      </c>
    </row>
    <row r="29" spans="1:7" ht="23.25" customHeight="1">
      <c r="A29" s="150">
        <v>29</v>
      </c>
      <c r="B29" s="149" t="s">
        <v>302</v>
      </c>
      <c r="C29" s="149" t="s">
        <v>20</v>
      </c>
      <c r="D29" s="149" t="s">
        <v>271</v>
      </c>
      <c r="E29" s="149" t="s">
        <v>372</v>
      </c>
      <c r="F29" s="151">
        <v>44306</v>
      </c>
      <c r="G29" s="230">
        <v>0.92</v>
      </c>
    </row>
    <row r="30" spans="1:7" ht="23.25" customHeight="1">
      <c r="A30" s="150">
        <v>5</v>
      </c>
      <c r="B30" s="149" t="s">
        <v>279</v>
      </c>
      <c r="C30" s="149" t="s">
        <v>280</v>
      </c>
      <c r="D30" s="149" t="s">
        <v>507</v>
      </c>
      <c r="E30" s="149" t="s">
        <v>374</v>
      </c>
      <c r="F30" s="151">
        <v>43951</v>
      </c>
      <c r="G30" s="230">
        <v>0.79</v>
      </c>
    </row>
    <row r="31" spans="1:7" ht="23.25" customHeight="1">
      <c r="A31" s="150">
        <v>5</v>
      </c>
      <c r="B31" s="149" t="s">
        <v>279</v>
      </c>
      <c r="C31" s="149" t="s">
        <v>280</v>
      </c>
      <c r="D31" s="149" t="s">
        <v>508</v>
      </c>
      <c r="E31" s="149" t="s">
        <v>374</v>
      </c>
      <c r="F31" s="151">
        <v>44301</v>
      </c>
      <c r="G31" s="230">
        <v>0.89</v>
      </c>
    </row>
    <row r="32" spans="1:7" ht="23.25" customHeight="1">
      <c r="A32" s="150">
        <v>2</v>
      </c>
      <c r="B32" s="149" t="s">
        <v>257</v>
      </c>
      <c r="C32" s="149" t="s">
        <v>202</v>
      </c>
      <c r="D32" s="149" t="s">
        <v>271</v>
      </c>
      <c r="E32" s="149" t="s">
        <v>370</v>
      </c>
      <c r="F32" s="151">
        <v>44196</v>
      </c>
      <c r="G32" s="230">
        <v>0.77</v>
      </c>
    </row>
    <row r="33" spans="1:7" ht="23.25" customHeight="1">
      <c r="A33" s="150">
        <v>2</v>
      </c>
      <c r="B33" s="149" t="s">
        <v>257</v>
      </c>
      <c r="C33" s="149" t="s">
        <v>202</v>
      </c>
      <c r="D33" s="149" t="s">
        <v>508</v>
      </c>
      <c r="E33" s="149" t="s">
        <v>370</v>
      </c>
      <c r="F33" s="151">
        <v>44196</v>
      </c>
      <c r="G33" s="230">
        <v>0.81</v>
      </c>
    </row>
    <row r="34" spans="1:7" ht="23.25" customHeight="1">
      <c r="A34" s="150">
        <v>31</v>
      </c>
      <c r="B34" s="149" t="s">
        <v>292</v>
      </c>
      <c r="C34" s="149" t="s">
        <v>262</v>
      </c>
      <c r="D34" s="149" t="s">
        <v>273</v>
      </c>
      <c r="E34" s="149" t="s">
        <v>374</v>
      </c>
      <c r="F34" s="151">
        <v>44326</v>
      </c>
      <c r="G34" s="230">
        <v>0.71</v>
      </c>
    </row>
    <row r="35" spans="1:7" ht="23.25" customHeight="1">
      <c r="A35" s="150">
        <v>18</v>
      </c>
      <c r="B35" s="149" t="s">
        <v>283</v>
      </c>
      <c r="C35" s="149" t="s">
        <v>284</v>
      </c>
      <c r="D35" s="149" t="s">
        <v>508</v>
      </c>
      <c r="E35" s="149" t="s">
        <v>372</v>
      </c>
      <c r="F35" s="151">
        <v>43992</v>
      </c>
      <c r="G35" s="230">
        <v>0.77</v>
      </c>
    </row>
    <row r="36" spans="1:7" ht="23.25" customHeight="1">
      <c r="A36" s="150">
        <v>17</v>
      </c>
      <c r="B36" s="149" t="s">
        <v>283</v>
      </c>
      <c r="C36" s="149" t="s">
        <v>284</v>
      </c>
      <c r="D36" s="149" t="s">
        <v>271</v>
      </c>
      <c r="E36" s="149" t="s">
        <v>373</v>
      </c>
      <c r="F36" s="151">
        <v>44321</v>
      </c>
      <c r="G36" s="230">
        <v>0.8</v>
      </c>
    </row>
    <row r="37" spans="1:7" ht="23.25" customHeight="1">
      <c r="F37" s="151"/>
      <c r="G37" s="230"/>
    </row>
  </sheetData>
  <autoFilter ref="A1:G36" xr:uid="{7E9C73F2-A2C0-4B71-A6B2-471D7F6748A5}">
    <sortState xmlns:xlrd2="http://schemas.microsoft.com/office/spreadsheetml/2017/richdata2" ref="A2:G36">
      <sortCondition ref="B21:B36"/>
    </sortState>
  </autoFilter>
  <pageMargins left="0.78740157499999996" right="0.78740157499999996" top="0.984251969" bottom="0.984251969" header="0.4921259845" footer="0.4921259845"/>
  <pageSetup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5BC26D-2919-47E7-AFD5-8D7C3A3DD079}">
  <dimension ref="A1:C26"/>
  <sheetViews>
    <sheetView workbookViewId="0">
      <selection activeCell="G17" sqref="G17"/>
    </sheetView>
  </sheetViews>
  <sheetFormatPr baseColWidth="10" defaultColWidth="11.44140625" defaultRowHeight="18.75" customHeight="1"/>
  <cols>
    <col min="1" max="1" width="25.6640625" customWidth="1"/>
    <col min="2" max="2" width="19.33203125" style="184" customWidth="1"/>
    <col min="3" max="3" width="28.33203125" customWidth="1"/>
  </cols>
  <sheetData>
    <row r="1" spans="1:3" ht="38.25" customHeight="1" thickBot="1">
      <c r="A1" s="302" t="s">
        <v>379</v>
      </c>
      <c r="B1" s="303"/>
      <c r="C1" s="181">
        <v>750</v>
      </c>
    </row>
    <row r="2" spans="1:3" ht="37.5" customHeight="1" thickTop="1" thickBot="1">
      <c r="A2" s="182" t="s">
        <v>380</v>
      </c>
      <c r="B2" s="183" t="s">
        <v>381</v>
      </c>
      <c r="C2" s="182" t="s">
        <v>382</v>
      </c>
    </row>
    <row r="3" spans="1:3" ht="18.75" customHeight="1">
      <c r="A3" s="130" t="s">
        <v>383</v>
      </c>
      <c r="B3" s="184">
        <v>900</v>
      </c>
      <c r="C3" s="160"/>
    </row>
    <row r="4" spans="1:3" ht="18.75" customHeight="1">
      <c r="A4" s="130" t="s">
        <v>384</v>
      </c>
      <c r="B4" s="184">
        <v>725</v>
      </c>
      <c r="C4" s="160"/>
    </row>
    <row r="5" spans="1:3" ht="18.75" customHeight="1">
      <c r="A5" s="130" t="s">
        <v>385</v>
      </c>
      <c r="B5" s="184">
        <v>825</v>
      </c>
      <c r="C5" s="160"/>
    </row>
    <row r="6" spans="1:3" ht="18.75" customHeight="1">
      <c r="A6" s="130" t="s">
        <v>386</v>
      </c>
      <c r="B6" s="184">
        <v>715</v>
      </c>
      <c r="C6" s="160"/>
    </row>
    <row r="7" spans="1:3" ht="18.75" customHeight="1">
      <c r="A7" s="130" t="s">
        <v>387</v>
      </c>
      <c r="B7" s="184">
        <v>795</v>
      </c>
      <c r="C7" s="160"/>
    </row>
    <row r="8" spans="1:3" ht="18.75" customHeight="1">
      <c r="A8" s="130" t="s">
        <v>388</v>
      </c>
      <c r="B8" s="184">
        <v>780</v>
      </c>
      <c r="C8" s="160"/>
    </row>
    <row r="9" spans="1:3" ht="18.75" customHeight="1">
      <c r="A9" s="130" t="s">
        <v>389</v>
      </c>
      <c r="B9" s="184">
        <v>715</v>
      </c>
      <c r="C9" s="160"/>
    </row>
    <row r="10" spans="1:3" ht="18.75" customHeight="1">
      <c r="A10" s="130" t="s">
        <v>390</v>
      </c>
      <c r="B10" s="184">
        <v>695</v>
      </c>
      <c r="C10" s="160"/>
    </row>
    <row r="11" spans="1:3" ht="18.75" customHeight="1">
      <c r="A11" s="130" t="s">
        <v>391</v>
      </c>
      <c r="B11" s="184">
        <v>600</v>
      </c>
      <c r="C11" s="160"/>
    </row>
    <row r="12" spans="1:3" ht="18.75" customHeight="1">
      <c r="A12" s="130" t="s">
        <v>392</v>
      </c>
      <c r="B12" s="184">
        <v>785</v>
      </c>
      <c r="C12" s="160"/>
    </row>
    <row r="13" spans="1:3" ht="18.75" customHeight="1">
      <c r="A13" s="130" t="s">
        <v>393</v>
      </c>
      <c r="B13" s="184">
        <v>750</v>
      </c>
      <c r="C13" s="160"/>
    </row>
    <row r="14" spans="1:3" ht="18.75" customHeight="1">
      <c r="A14" s="130" t="s">
        <v>394</v>
      </c>
      <c r="B14" s="184">
        <v>850</v>
      </c>
      <c r="C14" s="160"/>
    </row>
    <row r="23" spans="1:3" ht="18.75" customHeight="1">
      <c r="A23" s="148" t="s">
        <v>375</v>
      </c>
      <c r="B23" s="152"/>
      <c r="C23" s="148"/>
    </row>
    <row r="24" spans="1:3" ht="18.75" customHeight="1">
      <c r="A24" s="130" t="s">
        <v>383</v>
      </c>
      <c r="B24" s="152">
        <v>900</v>
      </c>
      <c r="C24" s="172">
        <f>$C$1-B24</f>
        <v>-150</v>
      </c>
    </row>
    <row r="25" spans="1:3" ht="18.75" customHeight="1">
      <c r="A25" s="130" t="s">
        <v>384</v>
      </c>
      <c r="B25" s="152">
        <v>650</v>
      </c>
      <c r="C25" s="172">
        <f>$C$1-B25</f>
        <v>100</v>
      </c>
    </row>
    <row r="26" spans="1:3" ht="18.75" customHeight="1">
      <c r="A26" s="130" t="s">
        <v>395</v>
      </c>
      <c r="B26" s="164" t="s">
        <v>306</v>
      </c>
    </row>
  </sheetData>
  <mergeCells count="1">
    <mergeCell ref="A1:B1"/>
  </mergeCells>
  <phoneticPr fontId="18" type="noConversion"/>
  <conditionalFormatting sqref="C24:C25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{1C908876-3FFC-4A07-BFA3-A10D8AC7D5C5}</x14:id>
        </ext>
      </extLst>
    </cfRule>
  </conditionalFormatting>
  <pageMargins left="0.7" right="0.7" top="0.75" bottom="0.75" header="0.3" footer="0.3"/>
  <pageSetup orientation="portrait" r:id="rId1"/>
  <drawing r:id="rId2"/>
  <legacy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C908876-3FFC-4A07-BFA3-A10D8AC7D5C5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C24:C25</xm:sqref>
        </x14:conditionalFormatting>
      </x14:conditionalFormatting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D12"/>
  <sheetViews>
    <sheetView workbookViewId="0">
      <selection activeCell="C2" sqref="C2"/>
    </sheetView>
  </sheetViews>
  <sheetFormatPr baseColWidth="10" defaultColWidth="15.5546875" defaultRowHeight="30" customHeight="1"/>
  <cols>
    <col min="1" max="1" width="16" bestFit="1" customWidth="1"/>
    <col min="2" max="2" width="18.33203125" customWidth="1"/>
  </cols>
  <sheetData>
    <row r="1" spans="1:4" ht="30" customHeight="1" thickTop="1">
      <c r="A1" s="266" t="s">
        <v>397</v>
      </c>
      <c r="B1" s="267" t="s">
        <v>398</v>
      </c>
      <c r="C1" s="268" t="s">
        <v>472</v>
      </c>
    </row>
    <row r="2" spans="1:4" ht="30" customHeight="1">
      <c r="A2" s="262">
        <f ca="1">DATE(YEAR(TODAY()),11,10)</f>
        <v>45971</v>
      </c>
      <c r="B2" s="263">
        <f ca="1">DATE(YEAR(TODAY()),12,1)</f>
        <v>45992</v>
      </c>
      <c r="C2" s="269"/>
    </row>
    <row r="3" spans="1:4" ht="30" customHeight="1">
      <c r="A3" s="262">
        <f ca="1">DATE(YEAR(TODAY()),12,21)</f>
        <v>46012</v>
      </c>
      <c r="B3" s="263">
        <f ca="1">DATE(YEAR(TODAY()),12,27)</f>
        <v>46018</v>
      </c>
      <c r="C3" s="269"/>
      <c r="D3" s="130"/>
    </row>
    <row r="4" spans="1:4" ht="30" customHeight="1">
      <c r="A4" s="262">
        <f ca="1">DATE(YEAR(TODAY()),12,20)</f>
        <v>46011</v>
      </c>
      <c r="B4" s="263">
        <f ca="1">DATE(YEAR(TODAY())+1,1,5)</f>
        <v>46027</v>
      </c>
      <c r="C4" s="269"/>
    </row>
    <row r="5" spans="1:4" ht="30" customHeight="1" thickBot="1">
      <c r="A5" s="264">
        <f ca="1">DATE(YEAR(TODAY()),11,1)</f>
        <v>45962</v>
      </c>
      <c r="B5" s="265">
        <f ca="1">DATE(YEAR(TODAY())+1,1,2)</f>
        <v>46024</v>
      </c>
      <c r="C5" s="270"/>
    </row>
    <row r="6" spans="1:4" ht="30" customHeight="1" thickTop="1">
      <c r="A6" s="130"/>
      <c r="B6" s="130"/>
      <c r="C6" s="130"/>
    </row>
    <row r="7" spans="1:4" ht="30" customHeight="1">
      <c r="A7" s="148" t="s">
        <v>473</v>
      </c>
      <c r="B7" s="130"/>
      <c r="C7" s="130"/>
    </row>
    <row r="8" spans="1:4" ht="30" customHeight="1">
      <c r="A8" s="261">
        <f ca="1">DATE(YEAR(TODAY()),11,11)</f>
        <v>45972</v>
      </c>
      <c r="B8" s="130"/>
      <c r="C8" s="130"/>
    </row>
    <row r="9" spans="1:4" ht="30" customHeight="1">
      <c r="A9" s="261">
        <f ca="1">DATE(YEAR(TODAY()),12,25)</f>
        <v>46016</v>
      </c>
      <c r="B9" s="130"/>
      <c r="C9" s="130"/>
    </row>
    <row r="10" spans="1:4" ht="30" customHeight="1">
      <c r="A10" s="261">
        <f ca="1">DATE(YEAR(TODAY())+1,1,1)</f>
        <v>46023</v>
      </c>
    </row>
    <row r="12" spans="1:4" s="148" customFormat="1" ht="30" customHeight="1">
      <c r="A12" s="148" t="s">
        <v>399</v>
      </c>
      <c r="B12" s="148">
        <f ca="1">NETWORKDAYS(A2,B2,$A$8:$A$10)</f>
        <v>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16</vt:i4>
      </vt:variant>
    </vt:vector>
  </HeadingPairs>
  <TitlesOfParts>
    <vt:vector size="16" baseType="lpstr">
      <vt:lpstr>Review 1</vt:lpstr>
      <vt:lpstr>Rate</vt:lpstr>
      <vt:lpstr>Ref.Absolues+Relatives</vt:lpstr>
      <vt:lpstr>TRANSPOSE</vt:lpstr>
      <vt:lpstr>Employees</vt:lpstr>
      <vt:lpstr>TODAY_NOW</vt:lpstr>
      <vt:lpstr>Inscription</vt:lpstr>
      <vt:lpstr>MEFC</vt:lpstr>
      <vt:lpstr>NETWORKDAYS</vt:lpstr>
      <vt:lpstr>Statistics</vt:lpstr>
      <vt:lpstr>SUMIF</vt:lpstr>
      <vt:lpstr>AVERAGEIF</vt:lpstr>
      <vt:lpstr>Text</vt:lpstr>
      <vt:lpstr>Math&amp;Trigo</vt:lpstr>
      <vt:lpstr>Text to columns</vt:lpstr>
      <vt:lpstr>FINANCE</vt:lpstr>
    </vt:vector>
  </TitlesOfParts>
  <Company>Clichy Gestion Administration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</dc:creator>
  <cp:lastModifiedBy>Murielle Richard</cp:lastModifiedBy>
  <cp:lastPrinted>2012-10-31T12:30:21Z</cp:lastPrinted>
  <dcterms:created xsi:type="dcterms:W3CDTF">2005-03-24T02:00:13Z</dcterms:created>
  <dcterms:modified xsi:type="dcterms:W3CDTF">2025-01-06T17:36:58Z</dcterms:modified>
</cp:coreProperties>
</file>